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rt.roost\"/>
    </mc:Choice>
  </mc:AlternateContent>
  <xr:revisionPtr revIDLastSave="0" documentId="13_ncr:1_{3B1341EC-83BC-4071-A66B-07FCAC931111}" xr6:coauthVersionLast="36" xr6:coauthVersionMax="36" xr10:uidLastSave="{00000000-0000-0000-0000-000000000000}"/>
  <bookViews>
    <workbookView xWindow="0" yWindow="0" windowWidth="21570" windowHeight="7980" activeTab="4" xr2:uid="{00000000-000D-0000-FFFF-FFFF00000000}"/>
  </bookViews>
  <sheets>
    <sheet name="Sünniaeg" sheetId="1" r:id="rId1"/>
    <sheet name="Reisid" sheetId="2" r:id="rId2"/>
    <sheet name="Riigipühad" sheetId="3" r:id="rId3"/>
    <sheet name="Tasu" sheetId="7" r:id="rId4"/>
    <sheet name="Saatekava" sheetId="8" r:id="rId5"/>
    <sheet name="Abi" sheetId="4" r:id="rId6"/>
  </sheets>
  <definedNames>
    <definedName name="Reisid" localSheetId="1">Reisid!$A$4:$C$10</definedName>
  </definedNames>
  <calcPr calcId="191029"/>
</workbook>
</file>

<file path=xl/calcChain.xml><?xml version="1.0" encoding="utf-8"?>
<calcChain xmlns="http://schemas.openxmlformats.org/spreadsheetml/2006/main">
  <c r="C5" i="8" l="1"/>
  <c r="C4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8" i="8"/>
  <c r="F10" i="7"/>
  <c r="F5" i="7"/>
  <c r="F6" i="7"/>
  <c r="F7" i="7"/>
  <c r="F8" i="7"/>
  <c r="F4" i="7"/>
  <c r="E5" i="7"/>
  <c r="E6" i="7"/>
  <c r="E7" i="7"/>
  <c r="E8" i="7"/>
  <c r="E4" i="7"/>
  <c r="I4" i="3"/>
  <c r="I5" i="3"/>
  <c r="I6" i="3"/>
  <c r="I7" i="3"/>
  <c r="I8" i="3"/>
  <c r="I9" i="3"/>
  <c r="I10" i="3"/>
  <c r="I11" i="3"/>
  <c r="I12" i="3"/>
  <c r="I13" i="3"/>
  <c r="I14" i="3"/>
  <c r="I15" i="3"/>
  <c r="I16" i="3"/>
  <c r="H5" i="3"/>
  <c r="H6" i="3"/>
  <c r="H7" i="3"/>
  <c r="H8" i="3"/>
  <c r="H9" i="3"/>
  <c r="H10" i="3"/>
  <c r="H11" i="3"/>
  <c r="H12" i="3"/>
  <c r="H13" i="3"/>
  <c r="H14" i="3"/>
  <c r="H15" i="3"/>
  <c r="H4" i="3"/>
  <c r="E5" i="3"/>
  <c r="E6" i="3"/>
  <c r="E7" i="3"/>
  <c r="E8" i="3"/>
  <c r="E9" i="3"/>
  <c r="E10" i="3"/>
  <c r="E11" i="3"/>
  <c r="E12" i="3"/>
  <c r="E13" i="3"/>
  <c r="E14" i="3"/>
  <c r="E15" i="3"/>
  <c r="E4" i="3"/>
  <c r="D5" i="3"/>
  <c r="D6" i="3"/>
  <c r="D7" i="3"/>
  <c r="D8" i="3"/>
  <c r="D9" i="3"/>
  <c r="D10" i="3"/>
  <c r="D11" i="3"/>
  <c r="D12" i="3"/>
  <c r="D13" i="3"/>
  <c r="D14" i="3"/>
  <c r="D15" i="3"/>
  <c r="D4" i="3"/>
  <c r="C5" i="3"/>
  <c r="C6" i="3"/>
  <c r="C7" i="3"/>
  <c r="C8" i="3"/>
  <c r="C9" i="3"/>
  <c r="C10" i="3"/>
  <c r="C11" i="3"/>
  <c r="C12" i="3"/>
  <c r="C13" i="3"/>
  <c r="C14" i="3"/>
  <c r="C15" i="3"/>
  <c r="C4" i="3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F4" i="2"/>
  <c r="E4" i="2"/>
  <c r="D4" i="2"/>
  <c r="C16" i="1"/>
  <c r="C17" i="1"/>
  <c r="C15" i="1"/>
  <c r="B16" i="1"/>
  <c r="B17" i="1"/>
  <c r="B15" i="1"/>
  <c r="C6" i="1"/>
  <c r="C7" i="1" s="1"/>
  <c r="C8" i="1" s="1"/>
  <c r="B6" i="1"/>
  <c r="B7" i="1" s="1"/>
  <c r="B8" i="1" s="1"/>
  <c r="B11" i="1" l="1"/>
  <c r="B2" i="1"/>
  <c r="D11" i="1" l="1"/>
  <c r="F2" i="1"/>
  <c r="F1" i="1"/>
  <c r="F3" i="1"/>
  <c r="I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Jüri Vilipõld</author>
  </authors>
  <commentList>
    <comment ref="H1" authorId="0" shapeId="0" xr:uid="{00000000-0006-0000-0300-000001000000}">
      <text>
        <r>
          <rPr>
            <sz val="12"/>
            <color indexed="81"/>
            <rFont val="Tahoma"/>
            <family val="2"/>
            <charset val="186"/>
          </rPr>
          <t>Teha tabel, millesse saaks kanda nädala iga
tööpäeva kohta tööletuleku aja ja lahkumise aja.
Tabelis arvutatada nädala töötundide arv ja töötasu
(tunnid * tunnitasu).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Irina Amitan</author>
  </authors>
  <commentList>
    <comment ref="A1" authorId="0" shapeId="0" xr:uid="{00000000-0006-0000-0400-000001000000}">
      <text>
        <r>
          <rPr>
            <sz val="12"/>
            <color indexed="81"/>
            <rFont val="Tahoma"/>
            <family val="2"/>
            <charset val="186"/>
          </rPr>
          <t>Saadete kavas leida iga saate (va. viimane) kestvus.
Leida pikim saade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eisid" type="6" refreshedVersion="6" background="1" saveData="1">
    <textPr sourceFile="\\intra.ttu.ee\home\irina.amitan\Documents\Sugis_19\Andmetootlus\Harjutused\Reisid.txt" decimal="," thousands=" 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<sst xmlns="http://schemas.openxmlformats.org/spreadsheetml/2006/main" count="127" uniqueCount="117">
  <si>
    <t>Sünniaeg</t>
  </si>
  <si>
    <t>Tänane kuupäev</t>
  </si>
  <si>
    <t>Kuupäev</t>
  </si>
  <si>
    <t>Alaska - suur seiklus maailma äärel</t>
  </si>
  <si>
    <t>Austraalia</t>
  </si>
  <si>
    <t>Dubai kultuuri- ja puhkusereis</t>
  </si>
  <si>
    <t>Sihtkoht</t>
  </si>
  <si>
    <t>Aeg</t>
  </si>
  <si>
    <t>Hind</t>
  </si>
  <si>
    <t>Algus</t>
  </si>
  <si>
    <t>Lõpp</t>
  </si>
  <si>
    <t>€/päev</t>
  </si>
  <si>
    <t>Odavus</t>
  </si>
  <si>
    <t>Uusaasta</t>
  </si>
  <si>
    <t>Iseseisvuspäev</t>
  </si>
  <si>
    <t>Suur reede</t>
  </si>
  <si>
    <t>1. ülestõusmispüha</t>
  </si>
  <si>
    <t>Kevadpüha</t>
  </si>
  <si>
    <t>1. nelipüha</t>
  </si>
  <si>
    <t>Võidupüha</t>
  </si>
  <si>
    <t>Jaanipäev</t>
  </si>
  <si>
    <t>Taasiseseisvumispäev</t>
  </si>
  <si>
    <t>Jõululaupäev</t>
  </si>
  <si>
    <t>1. Jõulupüha</t>
  </si>
  <si>
    <t>2. Jõulupüha</t>
  </si>
  <si>
    <t>Püha</t>
  </si>
  <si>
    <t>Kuu</t>
  </si>
  <si>
    <t>Nädalapäev</t>
  </si>
  <si>
    <t>päev</t>
  </si>
  <si>
    <t>Esmaspäev</t>
  </si>
  <si>
    <t>Teisipäev</t>
  </si>
  <si>
    <t>Kolmapäev</t>
  </si>
  <si>
    <t>Neljapäev</t>
  </si>
  <si>
    <t>Reede</t>
  </si>
  <si>
    <t>Laupäev</t>
  </si>
  <si>
    <t>Pühapäev</t>
  </si>
  <si>
    <t>K_Nr</t>
  </si>
  <si>
    <t>P_Nr</t>
  </si>
  <si>
    <t>Kokku</t>
  </si>
  <si>
    <t>Sh. nädalapäevadel</t>
  </si>
  <si>
    <t>P_Num</t>
  </si>
  <si>
    <t>Tööle</t>
  </si>
  <si>
    <t>Töölt</t>
  </si>
  <si>
    <t>KOKKU</t>
  </si>
  <si>
    <t>Nädala töötasu</t>
  </si>
  <si>
    <t>Tunnitasu</t>
  </si>
  <si>
    <t>Töötasu arvutamine</t>
  </si>
  <si>
    <t>Tunde</t>
  </si>
  <si>
    <t>Palk</t>
  </si>
  <si>
    <t>Saadete pikkuse arvutamine</t>
  </si>
  <si>
    <t>Saade</t>
  </si>
  <si>
    <t>Pikim saade</t>
  </si>
  <si>
    <t>tundi</t>
  </si>
  <si>
    <t>Nokturn</t>
  </si>
  <si>
    <t>Päevakaja</t>
  </si>
  <si>
    <t>Kella-6-džäss</t>
  </si>
  <si>
    <t>Vanus</t>
  </si>
  <si>
    <t>päevades</t>
  </si>
  <si>
    <t>täisaastates</t>
  </si>
  <si>
    <t>täpne</t>
  </si>
  <si>
    <t>jooksev</t>
  </si>
  <si>
    <t>järgmine</t>
  </si>
  <si>
    <t>Aastad</t>
  </si>
  <si>
    <t>Sünnipäevad</t>
  </si>
  <si>
    <t>Nädalapäevad</t>
  </si>
  <si>
    <t>Järgmine sünnipäev</t>
  </si>
  <si>
    <t>selleni on aega</t>
  </si>
  <si>
    <t>päeva</t>
  </si>
  <si>
    <t>Päevade arv</t>
  </si>
  <si>
    <t>Aeg: 02.07.2021 - 11.07.2021</t>
  </si>
  <si>
    <t>Ameerika Ühendriigid</t>
  </si>
  <si>
    <t>Aeg: 30.09.2021 - 12.10.2021</t>
  </si>
  <si>
    <t>Argentina-Tšiili ringreis ja Lihavõttesaar</t>
  </si>
  <si>
    <t>Aeg: 05.11.2021 - 21.11.2021</t>
  </si>
  <si>
    <t>Armeenia</t>
  </si>
  <si>
    <t>Aeg: 02.06.2021 - 10.06.2021</t>
  </si>
  <si>
    <t>Aserbaidžaan – reis tuledemaale</t>
  </si>
  <si>
    <t>Aeg: 02.10.2020 - 09.10.2020</t>
  </si>
  <si>
    <t>Aeg: 16.11.2020 - 29.11.2020</t>
  </si>
  <si>
    <t>Birma - maagiliste templite ja kaunite randade maa</t>
  </si>
  <si>
    <t>Aeg: 02.12.2020 - 15.12.2020</t>
  </si>
  <si>
    <t>Aeg: 24.10.2020 - 31.10.2020</t>
  </si>
  <si>
    <t>Dubai puhkus</t>
  </si>
  <si>
    <t>Ecuador - kultuuri- ja loodusreis</t>
  </si>
  <si>
    <t>Aeg: 13.11.2021 - 25.11.2021</t>
  </si>
  <si>
    <t>Ecuador ja Galapagose saared - kultuuri- ja loodusreis</t>
  </si>
  <si>
    <t>Aeg: 13.11.2021 - 29.11.2021</t>
  </si>
  <si>
    <t>Etioopia - Omo oru hõimud</t>
  </si>
  <si>
    <t>Aeg: 31.10.2020 - 10.11.2020</t>
  </si>
  <si>
    <t>Etioopia - rännak Eedeni aias</t>
  </si>
  <si>
    <t>Aeg: 12.11.2020 - 22.11.2020</t>
  </si>
  <si>
    <t xml:space="preserve">Fääri saared </t>
  </si>
  <si>
    <t>Aeg: 02.07.2021 - 06.07.2021</t>
  </si>
  <si>
    <t>Gröönimaa</t>
  </si>
  <si>
    <t>Aeg: 28.06.2021 - 05.07.2021</t>
  </si>
  <si>
    <t>Klassikahommik. Marius Peterson</t>
  </si>
  <si>
    <t>Hommikumäng</t>
  </si>
  <si>
    <t>Lihtsalt nostalgia</t>
  </si>
  <si>
    <t>Veemuusika</t>
  </si>
  <si>
    <t>Album. Segakoor Noorus - "Lendutõus"</t>
  </si>
  <si>
    <t>Keskpäevased uudised</t>
  </si>
  <si>
    <t>Kaleidoskoop</t>
  </si>
  <si>
    <t>Delta</t>
  </si>
  <si>
    <t>Uudised</t>
  </si>
  <si>
    <t>Amadeus +</t>
  </si>
  <si>
    <t>Kultuuriuudised</t>
  </si>
  <si>
    <t>Jutujärg. Liblikas, 2</t>
  </si>
  <si>
    <t>Da Capo</t>
  </si>
  <si>
    <t>Kontserdisaalis. The Tallis Scholars - Byrd, Guerrero, Victoria</t>
  </si>
  <si>
    <t>Nyyd-muusika</t>
  </si>
  <si>
    <t>Fantaasia. Skeene Niidistik</t>
  </si>
  <si>
    <t>RANK</t>
  </si>
  <si>
    <t>Kestus</t>
  </si>
  <si>
    <t>vanus</t>
  </si>
  <si>
    <t>Kuus</t>
  </si>
  <si>
    <t>Tööpäeval</t>
  </si>
  <si>
    <t>Tekst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</si>
</sst>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\.mm\.yy;@"/>
    <numFmt numFmtId="165" formatCode="_-* #,##0.00\ [$€-425]_-;\-* #,##0.00\ [$€-425]_-;_-* &quot;-&quot;??\ [$€-425]_-;_-@_-"/>
    <numFmt numFmtId="166" formatCode="[h]:mm"/>
    <numFmt numFmtId="167" formatCode="[$-F400]h:mm:ss\ AM/PM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4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Arial"/>
      <family val="2"/>
      <charset val="204"/>
    </font>
    <font>
      <b/>
      <sz val="12"/>
      <color rgb="FF000080"/>
      <name val="Arial"/>
      <family val="2"/>
      <charset val="186"/>
    </font>
    <font>
      <b/>
      <sz val="12"/>
      <color indexed="18"/>
      <name val="Arial"/>
      <family val="2"/>
      <charset val="204"/>
    </font>
    <font>
      <sz val="12"/>
      <color indexed="81"/>
      <name val="Tahoma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0" fontId="6" fillId="0" borderId="0" xfId="2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Border="1"/>
    <xf numFmtId="20" fontId="4" fillId="0" borderId="3" xfId="0" applyNumberFormat="1" applyFont="1" applyBorder="1"/>
    <xf numFmtId="165" fontId="5" fillId="3" borderId="3" xfId="2" quotePrefix="1" applyNumberFormat="1" applyFont="1" applyFill="1" applyBorder="1"/>
    <xf numFmtId="167" fontId="4" fillId="0" borderId="0" xfId="0" applyNumberFormat="1" applyFont="1"/>
    <xf numFmtId="166" fontId="5" fillId="3" borderId="3" xfId="2" quotePrefix="1" applyNumberFormat="1" applyFont="1" applyFill="1" applyBorder="1"/>
    <xf numFmtId="2" fontId="5" fillId="3" borderId="3" xfId="2" applyNumberFormat="1" applyFont="1" applyFill="1" applyBorder="1"/>
    <xf numFmtId="14" fontId="2" fillId="0" borderId="0" xfId="0" applyNumberFormat="1" applyFont="1"/>
    <xf numFmtId="8" fontId="2" fillId="0" borderId="0" xfId="0" applyNumberFormat="1" applyFont="1"/>
    <xf numFmtId="0" fontId="2" fillId="0" borderId="0" xfId="0" applyFont="1" applyFill="1"/>
    <xf numFmtId="20" fontId="4" fillId="0" borderId="0" xfId="0" applyNumberFormat="1" applyFont="1" applyFill="1"/>
    <xf numFmtId="0" fontId="2" fillId="4" borderId="2" xfId="0" applyFont="1" applyFill="1" applyBorder="1"/>
    <xf numFmtId="164" fontId="2" fillId="4" borderId="2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7" fillId="4" borderId="0" xfId="2" applyFont="1" applyFill="1" applyBorder="1"/>
    <xf numFmtId="0" fontId="7" fillId="0" borderId="0" xfId="2" applyFont="1" applyFill="1" applyBorder="1" applyAlignment="1">
      <alignment horizontal="right"/>
    </xf>
    <xf numFmtId="0" fontId="0" fillId="4" borderId="0" xfId="0" applyFill="1"/>
    <xf numFmtId="0" fontId="2" fillId="2" borderId="3" xfId="0" applyFont="1" applyFill="1" applyBorder="1"/>
    <xf numFmtId="164" fontId="2" fillId="5" borderId="3" xfId="0" applyNumberFormat="1" applyFont="1" applyFill="1" applyBorder="1"/>
    <xf numFmtId="0" fontId="2" fillId="5" borderId="3" xfId="0" applyFont="1" applyFill="1" applyBorder="1"/>
    <xf numFmtId="0" fontId="2" fillId="0" borderId="3" xfId="0" applyFont="1" applyBorder="1"/>
    <xf numFmtId="14" fontId="2" fillId="0" borderId="3" xfId="0" applyNumberFormat="1" applyFont="1" applyBorder="1"/>
    <xf numFmtId="20" fontId="0" fillId="2" borderId="3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4" fontId="2" fillId="2" borderId="1" xfId="0" applyNumberFormat="1" applyFont="1" applyFill="1" applyBorder="1"/>
    <xf numFmtId="0" fontId="2" fillId="0" borderId="0" xfId="0" applyNumberFormat="1" applyFont="1"/>
    <xf numFmtId="0" fontId="2" fillId="0" borderId="3" xfId="0" applyNumberFormat="1" applyFont="1" applyBorder="1"/>
    <xf numFmtId="0" fontId="2" fillId="0" borderId="3" xfId="0" applyFont="1" applyFill="1" applyBorder="1"/>
    <xf numFmtId="1" fontId="2" fillId="0" borderId="3" xfId="0" applyNumberFormat="1" applyFont="1" applyBorder="1"/>
    <xf numFmtId="165" fontId="2" fillId="2" borderId="3" xfId="0" applyNumberFormat="1" applyFont="1" applyFill="1" applyBorder="1"/>
    <xf numFmtId="20" fontId="4" fillId="2" borderId="3" xfId="0" applyNumberFormat="1" applyFont="1" applyFill="1" applyBorder="1"/>
    <xf numFmtId="0" fontId="4" fillId="2" borderId="3" xfId="0" applyFont="1" applyFill="1" applyBorder="1"/>
    <xf numFmtId="0" fontId="2" fillId="0" borderId="0" xfId="0" applyFont="1" applyFill="1" applyBorder="1"/>
    <xf numFmtId="0" fontId="2" fillId="0" borderId="0" xfId="0" applyNumberFormat="1" applyFont="1" applyBorder="1"/>
    <xf numFmtId="0" fontId="2" fillId="0" borderId="0" xfId="0" applyFont="1" applyBorder="1"/>
    <xf numFmtId="14" fontId="2" fillId="0" borderId="0" xfId="0" applyNumberFormat="1" applyFont="1" applyBorder="1"/>
    <xf numFmtId="44" fontId="4" fillId="2" borderId="3" xfId="1" applyFont="1" applyFill="1" applyBorder="1"/>
    <xf numFmtId="165" fontId="2" fillId="5" borderId="3" xfId="0" applyNumberFormat="1" applyFont="1" applyFill="1" applyBorder="1"/>
    <xf numFmtId="0" fontId="5" fillId="5" borderId="3" xfId="2" quotePrefix="1" applyNumberFormat="1" applyFont="1" applyFill="1" applyBorder="1"/>
    <xf numFmtId="20" fontId="0" fillId="5" borderId="4" xfId="0" applyNumberFormat="1" applyFill="1" applyBorder="1"/>
    <xf numFmtId="0" fontId="9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Normal_aeg" xfId="2" xr:uid="{00000000-0005-0000-0000-000002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420158</xdr:colOff>
      <xdr:row>0</xdr:row>
      <xdr:rowOff>46567</xdr:rowOff>
    </xdr:from>
    <xdr:to>
      <xdr:col>15</xdr:col>
      <xdr:colOff>342899</xdr:colOff>
      <xdr:row>6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06733" y="46567"/>
          <a:ext cx="4189941" cy="1544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200"/>
            <a:t>1. Sisestage tabelisse mõne isiku (või iseenda) sünniaeg.</a:t>
          </a:r>
        </a:p>
        <a:p>
          <a:endParaRPr lang="et-EE" sz="1200"/>
        </a:p>
        <a:p>
          <a:r>
            <a:rPr lang="et-EE" sz="1200"/>
            <a:t>Arvutage isiku vanus täisaastates, tema järgmine sünnipäev ja päevade arv järgmise sünnipäevani.</a:t>
          </a:r>
        </a:p>
        <a:p>
          <a:endParaRPr lang="et-EE" sz="1200"/>
        </a:p>
        <a:p>
          <a:r>
            <a:rPr lang="et-EE" sz="1200"/>
            <a:t>Leidke kuupäevad, millal antud isik sai/saab </a:t>
          </a:r>
          <a:br>
            <a:rPr lang="et-EE" sz="1200"/>
          </a:br>
          <a:r>
            <a:rPr lang="et-EE" sz="1200"/>
            <a:t>5000, 10000 ja 25000 päeva vanaks.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600076</xdr:colOff>
      <xdr:row>0</xdr:row>
      <xdr:rowOff>28576</xdr:rowOff>
    </xdr:from>
    <xdr:to>
      <xdr:col>17</xdr:col>
      <xdr:colOff>314326</xdr:colOff>
      <xdr:row>4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501" y="28576"/>
          <a:ext cx="520065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400"/>
            <a:t>2. Failis Reisid.txt on andmed selle aasta eksootikareiside kohta. </a:t>
          </a:r>
        </a:p>
        <a:p>
          <a:r>
            <a:rPr lang="et-EE" sz="1400"/>
            <a:t>Leidke iga reisi pikkus päevades ja ühe päeva maksumus.</a:t>
          </a:r>
        </a:p>
        <a:p>
          <a:r>
            <a:rPr lang="et-EE" sz="1400"/>
            <a:t>Nummerdage reisid selle viimase näitaja alusel.</a:t>
          </a:r>
        </a:p>
        <a:p>
          <a:endParaRPr lang="et-EE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28575</xdr:rowOff>
    </xdr:from>
    <xdr:to>
      <xdr:col>19</xdr:col>
      <xdr:colOff>552450</xdr:colOff>
      <xdr:row>46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639300" y="28575"/>
          <a:ext cx="5124450" cy="1114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1. Sisestage tabelisse mõne isiku (või iseenda) sünniaeg.</a:t>
          </a:r>
        </a:p>
        <a:p>
          <a:endParaRPr lang="et-EE" sz="800"/>
        </a:p>
        <a:p>
          <a:r>
            <a:rPr lang="et-EE" sz="1100"/>
            <a:t>Arvutage isiku vanus täisaastates, tema järgmine sünnipäev</a:t>
          </a:r>
        </a:p>
        <a:p>
          <a:r>
            <a:rPr lang="et-EE" sz="1100"/>
            <a:t>ja päevade arv järgmise sünnipäevani.</a:t>
          </a:r>
        </a:p>
        <a:p>
          <a:r>
            <a:rPr lang="et-EE" sz="1100"/>
            <a:t>Leidke kuupäevad, millal antud isik sai/saab 5000, 10000 ja</a:t>
          </a:r>
        </a:p>
        <a:p>
          <a:r>
            <a:rPr lang="et-EE" sz="1100"/>
            <a:t>25000 päeva vanaks.</a:t>
          </a:r>
        </a:p>
        <a:p>
          <a:endParaRPr lang="et-EE" sz="800"/>
        </a:p>
        <a:p>
          <a:r>
            <a:rPr lang="et-EE" sz="1100"/>
            <a:t>2. Failis Reisid.txt on andmed selle aasta eksootikareiside</a:t>
          </a:r>
        </a:p>
        <a:p>
          <a:r>
            <a:rPr lang="et-EE" sz="1100"/>
            <a:t>kohta. Leidke iga reisi pikkus päevades ja ühe päeva maksumus.</a:t>
          </a:r>
        </a:p>
        <a:p>
          <a:r>
            <a:rPr lang="et-EE" sz="1100"/>
            <a:t>Nummerdage reisid selle viimase näitaja alusel.</a:t>
          </a:r>
        </a:p>
        <a:p>
          <a:endParaRPr lang="et-EE" sz="800"/>
        </a:p>
        <a:p>
          <a:r>
            <a:rPr lang="et-EE" sz="1100"/>
            <a:t>3. Sellel aastal on riiklikud pühad järgnevatel kuupäevadel:</a:t>
          </a:r>
        </a:p>
        <a:p>
          <a:endParaRPr lang="et-EE" sz="800"/>
        </a:p>
        <a:p>
          <a:r>
            <a:rPr lang="et-EE" sz="1100"/>
            <a:t>01.01.2021	Uusaasta</a:t>
          </a:r>
        </a:p>
        <a:p>
          <a:r>
            <a:rPr lang="et-EE" sz="1100"/>
            <a:t>24.02.2021	Iseseisvuspäev</a:t>
          </a:r>
        </a:p>
        <a:p>
          <a:r>
            <a:rPr lang="et-EE" sz="1100"/>
            <a:t>02.04.2021	Suur reede</a:t>
          </a:r>
        </a:p>
        <a:p>
          <a:r>
            <a:rPr lang="et-EE" sz="1100"/>
            <a:t>04.04.2021	1. ülestõusmispüha</a:t>
          </a:r>
        </a:p>
        <a:p>
          <a:r>
            <a:rPr lang="et-EE" sz="1100"/>
            <a:t>01.05.2021	Kevadpüha</a:t>
          </a:r>
        </a:p>
        <a:p>
          <a:r>
            <a:rPr lang="et-EE" sz="1100"/>
            <a:t>23.05.2021	1. nelipüha</a:t>
          </a:r>
        </a:p>
        <a:p>
          <a:r>
            <a:rPr lang="et-EE" sz="1100"/>
            <a:t>23.06.2021	Võidupüha</a:t>
          </a:r>
        </a:p>
        <a:p>
          <a:r>
            <a:rPr lang="et-EE" sz="1100"/>
            <a:t>24.06.2021	Jaanipäev</a:t>
          </a:r>
        </a:p>
        <a:p>
          <a:r>
            <a:rPr lang="et-EE" sz="1100"/>
            <a:t>20.08.2021	Taasiseseisvumispäev</a:t>
          </a:r>
        </a:p>
        <a:p>
          <a:r>
            <a:rPr lang="et-EE" sz="1100"/>
            <a:t>24.12.2021	Jõululaupäev</a:t>
          </a:r>
        </a:p>
        <a:p>
          <a:r>
            <a:rPr lang="et-EE" sz="1100"/>
            <a:t>25.12.2021	1. Jõulupüha</a:t>
          </a:r>
        </a:p>
        <a:p>
          <a:r>
            <a:rPr lang="et-EE" sz="1100"/>
            <a:t>26.12.2021	2. Jõulupüha</a:t>
          </a:r>
        </a:p>
        <a:p>
          <a:endParaRPr lang="et-EE" sz="800"/>
        </a:p>
        <a:p>
          <a:r>
            <a:rPr lang="et-EE" sz="1100"/>
            <a:t>Koostada tabel, milles olevad valemid loendavad, mitu riiklikku püha on igas kuus:</a:t>
          </a:r>
        </a:p>
        <a:p>
          <a:endParaRPr lang="et-EE" sz="800"/>
        </a:p>
        <a:p>
          <a:r>
            <a:rPr lang="et-EE" sz="1100"/>
            <a:t>Kuu		Pühi</a:t>
          </a:r>
        </a:p>
        <a:p>
          <a:r>
            <a:rPr lang="et-EE" sz="1100"/>
            <a:t>Jaanuar		1</a:t>
          </a:r>
        </a:p>
        <a:p>
          <a:r>
            <a:rPr lang="et-EE" sz="1100"/>
            <a:t>Veebruar	1</a:t>
          </a:r>
        </a:p>
        <a:p>
          <a:r>
            <a:rPr lang="et-EE" sz="1100"/>
            <a:t>Märts	...</a:t>
          </a:r>
        </a:p>
        <a:p>
          <a:r>
            <a:rPr lang="et-EE" sz="1100"/>
            <a:t>...</a:t>
          </a:r>
        </a:p>
        <a:p>
          <a:r>
            <a:rPr lang="et-EE" sz="1100"/>
            <a:t>Detsember	3</a:t>
          </a:r>
        </a:p>
        <a:p>
          <a:r>
            <a:rPr lang="et-EE" sz="1100"/>
            <a:t>Kokku		...</a:t>
          </a:r>
        </a:p>
        <a:p>
          <a:endParaRPr lang="et-EE" sz="800"/>
        </a:p>
        <a:p>
          <a:r>
            <a:rPr lang="et-EE" sz="1100"/>
            <a:t>ning mitmel korral pühade koguarvust langevad nad tööpäevadele.</a:t>
          </a:r>
        </a:p>
        <a:p>
          <a:endParaRPr lang="et-EE" sz="800"/>
        </a:p>
        <a:p>
          <a:r>
            <a:rPr lang="et-EE" sz="1100"/>
            <a:t>4. Teha tabel Excelis, millesse saaks kanda nädala iga</a:t>
          </a:r>
        </a:p>
        <a:p>
          <a:r>
            <a:rPr lang="et-EE" sz="1100"/>
            <a:t>tööpäeva kohta tööletuleku aja ja lahkumise aja.</a:t>
          </a:r>
        </a:p>
        <a:p>
          <a:r>
            <a:rPr lang="et-EE" sz="1100"/>
            <a:t>Tabelis arvutatakse nädala töötundide arv ja töötasu</a:t>
          </a:r>
        </a:p>
        <a:p>
          <a:r>
            <a:rPr lang="et-EE" sz="1100"/>
            <a:t>(tunnid * tunnitasu).</a:t>
          </a:r>
        </a:p>
        <a:p>
          <a:endParaRPr lang="et-EE" sz="800"/>
        </a:p>
        <a:p>
          <a:r>
            <a:rPr lang="et-EE" sz="1100"/>
            <a:t>5. On antud Klassikaraadio saatekava:</a:t>
          </a:r>
        </a:p>
        <a:p>
          <a:endParaRPr lang="et-EE" sz="800"/>
        </a:p>
        <a:p>
          <a:r>
            <a:rPr lang="et-EE" sz="1100"/>
            <a:t>00:00	Nokturn		</a:t>
          </a:r>
        </a:p>
        <a:p>
          <a:r>
            <a:rPr lang="et-EE" sz="1100"/>
            <a:t>07:10	Klassikahommik. Marius Peterson	</a:t>
          </a:r>
        </a:p>
        <a:p>
          <a:r>
            <a:rPr lang="et-EE" sz="1100"/>
            <a:t>08:45	Hommikumäng		</a:t>
          </a:r>
        </a:p>
        <a:p>
          <a:r>
            <a:rPr lang="et-EE" sz="1100"/>
            <a:t>09:15	Lihtsalt nostalgia		</a:t>
          </a:r>
        </a:p>
        <a:p>
          <a:r>
            <a:rPr lang="et-EE" sz="1100"/>
            <a:t>10:05	Veemuusika		</a:t>
          </a:r>
        </a:p>
        <a:p>
          <a:r>
            <a:rPr lang="et-EE" sz="1100"/>
            <a:t>11:05	Album. Segakoor Noorus - "Lendutõus"	</a:t>
          </a:r>
        </a:p>
        <a:p>
          <a:r>
            <a:rPr lang="et-EE" sz="1100"/>
            <a:t>12:00	Keskpäevased uudised		</a:t>
          </a:r>
        </a:p>
        <a:p>
          <a:r>
            <a:rPr lang="et-EE" sz="1100"/>
            <a:t>12:15	Kaleidoskoop		</a:t>
          </a:r>
        </a:p>
        <a:p>
          <a:r>
            <a:rPr lang="et-EE" sz="1100"/>
            <a:t>13:05	Delta		</a:t>
          </a:r>
        </a:p>
        <a:p>
          <a:r>
            <a:rPr lang="et-EE" sz="1100"/>
            <a:t>15:00	Uudised		</a:t>
          </a:r>
        </a:p>
        <a:p>
          <a:r>
            <a:rPr lang="et-EE" sz="1100"/>
            <a:t>15:15	Amadeus +		</a:t>
          </a:r>
        </a:p>
        <a:p>
          <a:r>
            <a:rPr lang="et-EE" sz="1100"/>
            <a:t>16:05	Kultuuriuudised		</a:t>
          </a:r>
        </a:p>
        <a:p>
          <a:r>
            <a:rPr lang="et-EE" sz="1100"/>
            <a:t>16:30	Jutujärg. Liblikas, 2</a:t>
          </a:r>
        </a:p>
        <a:p>
          <a:r>
            <a:rPr lang="et-EE" sz="1100"/>
            <a:t>17:05	Da Capo		</a:t>
          </a:r>
        </a:p>
        <a:p>
          <a:r>
            <a:rPr lang="et-EE" sz="1100"/>
            <a:t>18:00	Päevakaja		</a:t>
          </a:r>
        </a:p>
        <a:p>
          <a:r>
            <a:rPr lang="et-EE" sz="1100"/>
            <a:t>18:20	Kella-6-džäss		</a:t>
          </a:r>
        </a:p>
        <a:p>
          <a:r>
            <a:rPr lang="et-EE" sz="1100"/>
            <a:t>19:05	Kontserdisaalis. The Tallis Scholars - Byrd, Guerrero, Victoria	</a:t>
          </a:r>
        </a:p>
        <a:p>
          <a:r>
            <a:rPr lang="et-EE" sz="1100"/>
            <a:t>21:00	Nyyd-muusika		</a:t>
          </a:r>
        </a:p>
        <a:p>
          <a:r>
            <a:rPr lang="et-EE" sz="1100"/>
            <a:t>22:05	Fantaasia. Skeene Niidistik</a:t>
          </a:r>
        </a:p>
        <a:p>
          <a:endParaRPr lang="et-EE" sz="1100"/>
        </a:p>
        <a:p>
          <a:r>
            <a:rPr lang="et-EE" sz="1100"/>
            <a:t>Saadete kavas leida iga saate (va. viimane) kestvus.</a:t>
          </a:r>
        </a:p>
        <a:p>
          <a:r>
            <a:rPr lang="et-EE" sz="1100"/>
            <a:t>Leida pikim saade</a:t>
          </a:r>
        </a:p>
        <a:p>
          <a:endParaRPr lang="et-E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isid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>
      <selection activeCell="D14" sqref="D14"/>
    </sheetView>
  </sheetViews>
  <sheetFormatPr defaultColWidth="9.140625" defaultRowHeight="18.75" x14ac:dyDescent="0.3"/>
  <cols>
    <col min="1" max="1" width="23.42578125" style="1" bestFit="1" customWidth="1"/>
    <col min="2" max="2" width="14.28515625" style="1" bestFit="1" customWidth="1"/>
    <col min="3" max="3" width="17.5703125" style="1" bestFit="1" customWidth="1"/>
    <col min="4" max="4" width="14.28515625" style="1" bestFit="1" customWidth="1"/>
    <col min="5" max="6" width="14.42578125" style="1" bestFit="1" customWidth="1"/>
    <col min="7" max="7" width="7" style="1" bestFit="1" customWidth="1"/>
    <col min="8" max="8" width="6.7109375" style="1" customWidth="1"/>
    <col min="9" max="16384" width="9.140625" style="1"/>
  </cols>
  <sheetData>
    <row r="1" spans="1:6" ht="19.5" thickBot="1" x14ac:dyDescent="0.35">
      <c r="A1" s="1" t="s">
        <v>0</v>
      </c>
      <c r="B1" s="33">
        <v>35124</v>
      </c>
      <c r="D1" s="1" t="s">
        <v>56</v>
      </c>
      <c r="E1" s="1" t="s">
        <v>57</v>
      </c>
      <c r="F1" s="28">
        <f ca="1">B2-B1</f>
        <v>9322</v>
      </c>
    </row>
    <row r="2" spans="1:6" x14ac:dyDescent="0.3">
      <c r="A2" s="1" t="s">
        <v>1</v>
      </c>
      <c r="B2" s="15">
        <f ca="1">TODAY()</f>
        <v>44446</v>
      </c>
      <c r="E2" s="1" t="s">
        <v>58</v>
      </c>
      <c r="F2" s="37">
        <f ca="1">INT((B2-B1)/365.25)</f>
        <v>25</v>
      </c>
    </row>
    <row r="3" spans="1:6" x14ac:dyDescent="0.3">
      <c r="E3" s="1" t="s">
        <v>59</v>
      </c>
      <c r="F3" s="28">
        <f ca="1">(B2-B1)/365.25</f>
        <v>25.522245037645447</v>
      </c>
    </row>
    <row r="5" spans="1:6" x14ac:dyDescent="0.3">
      <c r="B5" s="19" t="s">
        <v>60</v>
      </c>
      <c r="C5" s="19" t="s">
        <v>61</v>
      </c>
    </row>
    <row r="6" spans="1:6" x14ac:dyDescent="0.3">
      <c r="A6" s="36" t="s">
        <v>62</v>
      </c>
      <c r="B6" s="28">
        <f ca="1">YEAR(TODAY())</f>
        <v>2021</v>
      </c>
      <c r="C6" s="28">
        <f ca="1">YEAR(TODAY())+1</f>
        <v>2022</v>
      </c>
      <c r="D6" s="15"/>
    </row>
    <row r="7" spans="1:6" x14ac:dyDescent="0.3">
      <c r="A7" s="36" t="s">
        <v>63</v>
      </c>
      <c r="B7" s="29">
        <f ca="1">DATE(B6,MONTH($B$1),DAY($B$1))</f>
        <v>44256</v>
      </c>
      <c r="C7" s="29">
        <f ca="1">DATE(C6,MONTH($B$1),DAY($B$1))</f>
        <v>44621</v>
      </c>
      <c r="D7" s="34"/>
    </row>
    <row r="8" spans="1:6" x14ac:dyDescent="0.3">
      <c r="A8" s="36" t="s">
        <v>64</v>
      </c>
      <c r="B8" s="35">
        <f ca="1">WEEKDAY(B7,2)</f>
        <v>1</v>
      </c>
      <c r="C8" s="35">
        <f ca="1">WEEKDAY(C7,2)</f>
        <v>2</v>
      </c>
    </row>
    <row r="9" spans="1:6" x14ac:dyDescent="0.3">
      <c r="A9" s="41"/>
      <c r="B9" s="42"/>
      <c r="C9" s="42"/>
    </row>
    <row r="11" spans="1:6" x14ac:dyDescent="0.3">
      <c r="A11" s="28" t="s">
        <v>65</v>
      </c>
      <c r="B11" s="29">
        <f ca="1">$C$7</f>
        <v>44621</v>
      </c>
      <c r="C11" s="28" t="s">
        <v>66</v>
      </c>
      <c r="D11" s="28">
        <f ca="1">$B$11-$B$2</f>
        <v>175</v>
      </c>
      <c r="E11" s="28" t="s">
        <v>67</v>
      </c>
    </row>
    <row r="12" spans="1:6" x14ac:dyDescent="0.3">
      <c r="A12" s="43"/>
      <c r="B12" s="44"/>
      <c r="C12" s="43"/>
      <c r="D12" s="43"/>
      <c r="E12" s="43"/>
    </row>
    <row r="14" spans="1:6" x14ac:dyDescent="0.3">
      <c r="A14" s="19" t="s">
        <v>68</v>
      </c>
      <c r="B14" s="19" t="s">
        <v>2</v>
      </c>
      <c r="C14" s="1" t="s">
        <v>113</v>
      </c>
    </row>
    <row r="15" spans="1:6" x14ac:dyDescent="0.3">
      <c r="A15" s="25">
        <v>5000</v>
      </c>
      <c r="B15" s="29">
        <f>$B$1+A15</f>
        <v>40124</v>
      </c>
      <c r="C15" s="1">
        <f>INT((B15-$B$1)/365.25)</f>
        <v>13</v>
      </c>
    </row>
    <row r="16" spans="1:6" x14ac:dyDescent="0.3">
      <c r="A16" s="25">
        <v>10000</v>
      </c>
      <c r="B16" s="29">
        <f t="shared" ref="B16:B17" si="0">$B$1+A16</f>
        <v>45124</v>
      </c>
      <c r="C16" s="1">
        <f t="shared" ref="C16:C17" si="1">INT((B16-$B$1)/365.25)</f>
        <v>27</v>
      </c>
    </row>
    <row r="17" spans="1:7" x14ac:dyDescent="0.3">
      <c r="A17" s="25">
        <v>25000</v>
      </c>
      <c r="B17" s="29">
        <f t="shared" si="0"/>
        <v>60124</v>
      </c>
      <c r="C17" s="1">
        <f t="shared" si="1"/>
        <v>68</v>
      </c>
      <c r="D17" s="17"/>
      <c r="E17" s="17"/>
      <c r="F17" s="17"/>
      <c r="G1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H4" sqref="H4:H18"/>
    </sheetView>
  </sheetViews>
  <sheetFormatPr defaultColWidth="9.140625" defaultRowHeight="18.75" x14ac:dyDescent="0.3"/>
  <cols>
    <col min="1" max="1" width="40.28515625" style="1" bestFit="1" customWidth="1"/>
    <col min="2" max="2" width="28.140625" style="1" bestFit="1" customWidth="1"/>
    <col min="3" max="3" width="15" style="1" bestFit="1" customWidth="1"/>
    <col min="4" max="4" width="21" style="1" customWidth="1"/>
    <col min="5" max="5" width="17.85546875" style="1" customWidth="1"/>
    <col min="6" max="6" width="9.28515625" style="1" bestFit="1" customWidth="1"/>
    <col min="7" max="7" width="12.85546875" style="1" bestFit="1" customWidth="1"/>
    <col min="8" max="8" width="9.28515625" style="1" bestFit="1" customWidth="1"/>
    <col min="9" max="9" width="3.5703125" style="1" customWidth="1"/>
    <col min="10" max="16384" width="9.140625" style="1"/>
  </cols>
  <sheetData>
    <row r="1" spans="1:8" x14ac:dyDescent="0.3">
      <c r="H1" s="1" t="s">
        <v>111</v>
      </c>
    </row>
    <row r="3" spans="1:8" x14ac:dyDescent="0.3">
      <c r="A3" s="19" t="s">
        <v>6</v>
      </c>
      <c r="B3" s="19" t="s">
        <v>7</v>
      </c>
      <c r="C3" s="19" t="s">
        <v>8</v>
      </c>
      <c r="D3" s="19" t="s">
        <v>9</v>
      </c>
      <c r="E3" s="20" t="s">
        <v>10</v>
      </c>
      <c r="F3" s="19" t="s">
        <v>112</v>
      </c>
      <c r="G3" s="21" t="s">
        <v>11</v>
      </c>
      <c r="H3" s="21" t="s">
        <v>12</v>
      </c>
    </row>
    <row r="4" spans="1:8" x14ac:dyDescent="0.3">
      <c r="A4" s="1" t="s">
        <v>3</v>
      </c>
      <c r="B4" s="25" t="s">
        <v>69</v>
      </c>
      <c r="C4" s="38">
        <v>4499</v>
      </c>
      <c r="D4" s="26">
        <f>VALUE(MID(B4,6,10))</f>
        <v>44379</v>
      </c>
      <c r="E4" s="26">
        <f>DATEVALUE(RIGHT(B4,10))</f>
        <v>44388</v>
      </c>
      <c r="F4" s="27">
        <f>E4-D4+1</f>
        <v>10</v>
      </c>
      <c r="G4" s="46">
        <f>C4/F4</f>
        <v>449.9</v>
      </c>
      <c r="H4" s="27">
        <f>RANK(G4,$G$4:$G$18,1)</f>
        <v>15</v>
      </c>
    </row>
    <row r="5" spans="1:8" x14ac:dyDescent="0.3">
      <c r="A5" s="1" t="s">
        <v>70</v>
      </c>
      <c r="B5" s="25" t="s">
        <v>71</v>
      </c>
      <c r="C5" s="38">
        <v>3699</v>
      </c>
      <c r="D5" s="26">
        <f t="shared" ref="D5:D18" si="0">VALUE(MID(B5,6,10))</f>
        <v>44469</v>
      </c>
      <c r="E5" s="26">
        <f t="shared" ref="E5:E18" si="1">DATEVALUE(RIGHT(B5,10))</f>
        <v>44481</v>
      </c>
      <c r="F5" s="27">
        <f t="shared" ref="F5:F18" si="2">E5-D5+1</f>
        <v>13</v>
      </c>
      <c r="G5" s="46">
        <f t="shared" ref="G5:G18" si="3">C5/F5</f>
        <v>284.53846153846155</v>
      </c>
      <c r="H5" s="27">
        <f t="shared" ref="H5:H18" si="4">RANK(G5,$G$4:$G$18,1)</f>
        <v>9</v>
      </c>
    </row>
    <row r="6" spans="1:8" x14ac:dyDescent="0.3">
      <c r="A6" s="1" t="s">
        <v>72</v>
      </c>
      <c r="B6" s="25" t="s">
        <v>73</v>
      </c>
      <c r="C6" s="38">
        <v>5555</v>
      </c>
      <c r="D6" s="26">
        <f t="shared" si="0"/>
        <v>44505</v>
      </c>
      <c r="E6" s="26">
        <f t="shared" si="1"/>
        <v>44521</v>
      </c>
      <c r="F6" s="27">
        <f t="shared" si="2"/>
        <v>17</v>
      </c>
      <c r="G6" s="46">
        <f t="shared" si="3"/>
        <v>326.76470588235293</v>
      </c>
      <c r="H6" s="27">
        <f t="shared" si="4"/>
        <v>12</v>
      </c>
    </row>
    <row r="7" spans="1:8" x14ac:dyDescent="0.3">
      <c r="A7" s="1" t="s">
        <v>74</v>
      </c>
      <c r="B7" s="25" t="s">
        <v>75</v>
      </c>
      <c r="C7" s="38">
        <v>999</v>
      </c>
      <c r="D7" s="26">
        <f t="shared" si="0"/>
        <v>44349</v>
      </c>
      <c r="E7" s="26">
        <f t="shared" si="1"/>
        <v>44357</v>
      </c>
      <c r="F7" s="27">
        <f t="shared" si="2"/>
        <v>9</v>
      </c>
      <c r="G7" s="46">
        <f t="shared" si="3"/>
        <v>111</v>
      </c>
      <c r="H7" s="27">
        <f t="shared" si="4"/>
        <v>1</v>
      </c>
    </row>
    <row r="8" spans="1:8" x14ac:dyDescent="0.3">
      <c r="A8" s="1" t="s">
        <v>76</v>
      </c>
      <c r="B8" s="25" t="s">
        <v>77</v>
      </c>
      <c r="C8" s="38">
        <v>899</v>
      </c>
      <c r="D8" s="26">
        <f t="shared" si="0"/>
        <v>44106</v>
      </c>
      <c r="E8" s="26">
        <f t="shared" si="1"/>
        <v>44113</v>
      </c>
      <c r="F8" s="27">
        <f t="shared" si="2"/>
        <v>8</v>
      </c>
      <c r="G8" s="46">
        <f t="shared" si="3"/>
        <v>112.375</v>
      </c>
      <c r="H8" s="27">
        <f t="shared" si="4"/>
        <v>2</v>
      </c>
    </row>
    <row r="9" spans="1:8" x14ac:dyDescent="0.3">
      <c r="A9" s="1" t="s">
        <v>4</v>
      </c>
      <c r="B9" s="25" t="s">
        <v>78</v>
      </c>
      <c r="C9" s="38">
        <v>4099</v>
      </c>
      <c r="D9" s="26">
        <f t="shared" si="0"/>
        <v>44151</v>
      </c>
      <c r="E9" s="26">
        <f t="shared" si="1"/>
        <v>44164</v>
      </c>
      <c r="F9" s="27">
        <f t="shared" si="2"/>
        <v>14</v>
      </c>
      <c r="G9" s="46">
        <f t="shared" si="3"/>
        <v>292.78571428571428</v>
      </c>
      <c r="H9" s="27">
        <f t="shared" si="4"/>
        <v>10</v>
      </c>
    </row>
    <row r="10" spans="1:8" x14ac:dyDescent="0.3">
      <c r="A10" s="1" t="s">
        <v>79</v>
      </c>
      <c r="B10" s="25" t="s">
        <v>80</v>
      </c>
      <c r="C10" s="38">
        <v>3299</v>
      </c>
      <c r="D10" s="26">
        <f t="shared" si="0"/>
        <v>44167</v>
      </c>
      <c r="E10" s="26">
        <f t="shared" si="1"/>
        <v>44180</v>
      </c>
      <c r="F10" s="27">
        <f t="shared" si="2"/>
        <v>14</v>
      </c>
      <c r="G10" s="46">
        <f t="shared" si="3"/>
        <v>235.64285714285714</v>
      </c>
      <c r="H10" s="27">
        <f t="shared" si="4"/>
        <v>8</v>
      </c>
    </row>
    <row r="11" spans="1:8" x14ac:dyDescent="0.3">
      <c r="A11" s="1" t="s">
        <v>5</v>
      </c>
      <c r="B11" s="25" t="s">
        <v>81</v>
      </c>
      <c r="C11" s="38">
        <v>1299</v>
      </c>
      <c r="D11" s="26">
        <f t="shared" si="0"/>
        <v>44128</v>
      </c>
      <c r="E11" s="26">
        <f t="shared" si="1"/>
        <v>44135</v>
      </c>
      <c r="F11" s="27">
        <f t="shared" si="2"/>
        <v>8</v>
      </c>
      <c r="G11" s="46">
        <f t="shared" si="3"/>
        <v>162.375</v>
      </c>
      <c r="H11" s="27">
        <f t="shared" si="4"/>
        <v>4</v>
      </c>
    </row>
    <row r="12" spans="1:8" x14ac:dyDescent="0.3">
      <c r="A12" s="1" t="s">
        <v>82</v>
      </c>
      <c r="B12" s="25" t="s">
        <v>81</v>
      </c>
      <c r="C12" s="38">
        <v>1099</v>
      </c>
      <c r="D12" s="26">
        <f t="shared" si="0"/>
        <v>44128</v>
      </c>
      <c r="E12" s="26">
        <f t="shared" si="1"/>
        <v>44135</v>
      </c>
      <c r="F12" s="27">
        <f t="shared" si="2"/>
        <v>8</v>
      </c>
      <c r="G12" s="46">
        <f t="shared" si="3"/>
        <v>137.375</v>
      </c>
      <c r="H12" s="27">
        <f t="shared" si="4"/>
        <v>3</v>
      </c>
    </row>
    <row r="13" spans="1:8" x14ac:dyDescent="0.3">
      <c r="A13" s="1" t="s">
        <v>83</v>
      </c>
      <c r="B13" s="25" t="s">
        <v>84</v>
      </c>
      <c r="C13" s="38">
        <v>3999</v>
      </c>
      <c r="D13" s="26">
        <f t="shared" si="0"/>
        <v>44513</v>
      </c>
      <c r="E13" s="26">
        <f t="shared" si="1"/>
        <v>44525</v>
      </c>
      <c r="F13" s="27">
        <f t="shared" si="2"/>
        <v>13</v>
      </c>
      <c r="G13" s="46">
        <f t="shared" si="3"/>
        <v>307.61538461538464</v>
      </c>
      <c r="H13" s="27">
        <f t="shared" si="4"/>
        <v>11</v>
      </c>
    </row>
    <row r="14" spans="1:8" x14ac:dyDescent="0.3">
      <c r="A14" s="1" t="s">
        <v>85</v>
      </c>
      <c r="B14" s="25" t="s">
        <v>86</v>
      </c>
      <c r="C14" s="38">
        <v>5689</v>
      </c>
      <c r="D14" s="26">
        <f t="shared" si="0"/>
        <v>44513</v>
      </c>
      <c r="E14" s="26">
        <f t="shared" si="1"/>
        <v>44529</v>
      </c>
      <c r="F14" s="27">
        <f t="shared" si="2"/>
        <v>17</v>
      </c>
      <c r="G14" s="46">
        <f t="shared" si="3"/>
        <v>334.64705882352939</v>
      </c>
      <c r="H14" s="27">
        <f t="shared" si="4"/>
        <v>13</v>
      </c>
    </row>
    <row r="15" spans="1:8" x14ac:dyDescent="0.3">
      <c r="A15" s="1" t="s">
        <v>87</v>
      </c>
      <c r="B15" s="25" t="s">
        <v>88</v>
      </c>
      <c r="C15" s="38">
        <v>2399</v>
      </c>
      <c r="D15" s="26">
        <f t="shared" si="0"/>
        <v>44135</v>
      </c>
      <c r="E15" s="26">
        <f t="shared" si="1"/>
        <v>44145</v>
      </c>
      <c r="F15" s="27">
        <f t="shared" si="2"/>
        <v>11</v>
      </c>
      <c r="G15" s="46">
        <f t="shared" si="3"/>
        <v>218.09090909090909</v>
      </c>
      <c r="H15" s="27">
        <f t="shared" si="4"/>
        <v>6</v>
      </c>
    </row>
    <row r="16" spans="1:8" x14ac:dyDescent="0.3">
      <c r="A16" s="1" t="s">
        <v>89</v>
      </c>
      <c r="B16" s="25" t="s">
        <v>90</v>
      </c>
      <c r="C16" s="38">
        <v>2399</v>
      </c>
      <c r="D16" s="26">
        <f t="shared" si="0"/>
        <v>44147</v>
      </c>
      <c r="E16" s="26">
        <f t="shared" si="1"/>
        <v>44157</v>
      </c>
      <c r="F16" s="27">
        <f t="shared" si="2"/>
        <v>11</v>
      </c>
      <c r="G16" s="46">
        <f t="shared" si="3"/>
        <v>218.09090909090909</v>
      </c>
      <c r="H16" s="27">
        <f t="shared" si="4"/>
        <v>6</v>
      </c>
    </row>
    <row r="17" spans="1:8" x14ac:dyDescent="0.3">
      <c r="A17" s="1" t="s">
        <v>91</v>
      </c>
      <c r="B17" s="25" t="s">
        <v>92</v>
      </c>
      <c r="C17" s="38">
        <v>999</v>
      </c>
      <c r="D17" s="26">
        <f t="shared" si="0"/>
        <v>44379</v>
      </c>
      <c r="E17" s="26">
        <f t="shared" si="1"/>
        <v>44383</v>
      </c>
      <c r="F17" s="27">
        <f t="shared" si="2"/>
        <v>5</v>
      </c>
      <c r="G17" s="46">
        <f t="shared" si="3"/>
        <v>199.8</v>
      </c>
      <c r="H17" s="27">
        <f t="shared" si="4"/>
        <v>5</v>
      </c>
    </row>
    <row r="18" spans="1:8" x14ac:dyDescent="0.3">
      <c r="A18" s="1" t="s">
        <v>93</v>
      </c>
      <c r="B18" s="25" t="s">
        <v>94</v>
      </c>
      <c r="C18" s="38">
        <v>2849</v>
      </c>
      <c r="D18" s="26">
        <f t="shared" si="0"/>
        <v>44375</v>
      </c>
      <c r="E18" s="26">
        <f t="shared" si="1"/>
        <v>44382</v>
      </c>
      <c r="F18" s="27">
        <f t="shared" si="2"/>
        <v>8</v>
      </c>
      <c r="G18" s="46">
        <f t="shared" si="3"/>
        <v>356.125</v>
      </c>
      <c r="H18" s="27">
        <f t="shared" si="4"/>
        <v>14</v>
      </c>
    </row>
    <row r="19" spans="1:8" x14ac:dyDescent="0.3">
      <c r="C19" s="16"/>
      <c r="D19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9"/>
  <sheetViews>
    <sheetView workbookViewId="0">
      <selection activeCell="I4" sqref="I4"/>
    </sheetView>
  </sheetViews>
  <sheetFormatPr defaultColWidth="9.140625" defaultRowHeight="18.75" x14ac:dyDescent="0.3"/>
  <cols>
    <col min="1" max="1" width="14.28515625" style="1" bestFit="1" customWidth="1"/>
    <col min="2" max="2" width="25.85546875" style="1" bestFit="1" customWidth="1"/>
    <col min="3" max="3" width="10.7109375" style="1" bestFit="1" customWidth="1"/>
    <col min="4" max="4" width="11.42578125" style="1" customWidth="1"/>
    <col min="5" max="5" width="14.28515625" style="1" bestFit="1" customWidth="1"/>
    <col min="6" max="6" width="5.42578125" style="1" customWidth="1"/>
    <col min="7" max="7" width="7.5703125" style="1" customWidth="1"/>
    <col min="8" max="8" width="22.85546875" style="1" bestFit="1" customWidth="1"/>
    <col min="9" max="9" width="15.28515625" style="1" customWidth="1"/>
    <col min="10" max="16384" width="9.140625" style="1"/>
  </cols>
  <sheetData>
    <row r="3" spans="1:9" x14ac:dyDescent="0.3">
      <c r="A3" s="19" t="s">
        <v>2</v>
      </c>
      <c r="B3" s="19" t="s">
        <v>25</v>
      </c>
      <c r="C3" s="19" t="s">
        <v>26</v>
      </c>
      <c r="D3" s="19" t="s">
        <v>40</v>
      </c>
      <c r="E3" s="19" t="s">
        <v>27</v>
      </c>
      <c r="G3" s="19" t="s">
        <v>36</v>
      </c>
      <c r="H3" s="19" t="s">
        <v>114</v>
      </c>
      <c r="I3" s="19" t="s">
        <v>115</v>
      </c>
    </row>
    <row r="4" spans="1:9" x14ac:dyDescent="0.3">
      <c r="A4" s="2">
        <v>44197</v>
      </c>
      <c r="B4" s="3" t="s">
        <v>13</v>
      </c>
      <c r="C4" s="27">
        <f>MONTH(A4)</f>
        <v>1</v>
      </c>
      <c r="D4" s="27">
        <f>WEEKDAY(A4,2)</f>
        <v>5</v>
      </c>
      <c r="E4" s="27" t="str">
        <f>INDEX(Abi!$C$4:$C$10,Riigipühad!D4)</f>
        <v>Reede</v>
      </c>
      <c r="G4" s="28">
        <v>1</v>
      </c>
      <c r="H4" s="27">
        <f>COUNTIF($C$4:$C$15,G4)</f>
        <v>1</v>
      </c>
      <c r="I4" s="27">
        <f t="shared" ref="I4:I15" si="0">COUNTIFS($C$4:$C$15,G4,$D$4:$D$15,"&lt;=5")</f>
        <v>1</v>
      </c>
    </row>
    <row r="5" spans="1:9" x14ac:dyDescent="0.3">
      <c r="A5" s="2">
        <v>44251</v>
      </c>
      <c r="B5" s="3" t="s">
        <v>14</v>
      </c>
      <c r="C5" s="27">
        <f t="shared" ref="C5:C15" si="1">MONTH(A5)</f>
        <v>2</v>
      </c>
      <c r="D5" s="27">
        <f t="shared" ref="D5:D15" si="2">WEEKDAY(A5,2)</f>
        <v>3</v>
      </c>
      <c r="E5" s="27" t="str">
        <f>INDEX(Abi!$C$4:$C$10,Riigipühad!D5)</f>
        <v>Kolmapäev</v>
      </c>
      <c r="G5" s="28">
        <v>2</v>
      </c>
      <c r="H5" s="27">
        <f t="shared" ref="H5:H15" si="3">COUNTIF($C$4:$C$15,G5)</f>
        <v>1</v>
      </c>
      <c r="I5" s="27">
        <f t="shared" si="0"/>
        <v>1</v>
      </c>
    </row>
    <row r="6" spans="1:9" x14ac:dyDescent="0.3">
      <c r="A6" s="15">
        <v>44288</v>
      </c>
      <c r="B6" s="3" t="s">
        <v>15</v>
      </c>
      <c r="C6" s="27">
        <f t="shared" si="1"/>
        <v>4</v>
      </c>
      <c r="D6" s="27">
        <f t="shared" si="2"/>
        <v>5</v>
      </c>
      <c r="E6" s="27" t="str">
        <f>INDEX(Abi!$C$4:$C$10,Riigipühad!D6)</f>
        <v>Reede</v>
      </c>
      <c r="G6" s="28">
        <v>3</v>
      </c>
      <c r="H6" s="27">
        <f t="shared" si="3"/>
        <v>0</v>
      </c>
      <c r="I6" s="27">
        <f t="shared" si="0"/>
        <v>0</v>
      </c>
    </row>
    <row r="7" spans="1:9" x14ac:dyDescent="0.3">
      <c r="A7" s="2">
        <v>44290</v>
      </c>
      <c r="B7" s="3" t="s">
        <v>16</v>
      </c>
      <c r="C7" s="27">
        <f t="shared" si="1"/>
        <v>4</v>
      </c>
      <c r="D7" s="27">
        <f t="shared" si="2"/>
        <v>7</v>
      </c>
      <c r="E7" s="27" t="str">
        <f>INDEX(Abi!$C$4:$C$10,Riigipühad!D7)</f>
        <v>Pühapäev</v>
      </c>
      <c r="G7" s="28">
        <v>4</v>
      </c>
      <c r="H7" s="27">
        <f t="shared" si="3"/>
        <v>2</v>
      </c>
      <c r="I7" s="27">
        <f t="shared" si="0"/>
        <v>1</v>
      </c>
    </row>
    <row r="8" spans="1:9" x14ac:dyDescent="0.3">
      <c r="A8" s="2">
        <v>44317</v>
      </c>
      <c r="B8" s="3" t="s">
        <v>17</v>
      </c>
      <c r="C8" s="27">
        <f t="shared" si="1"/>
        <v>5</v>
      </c>
      <c r="D8" s="27">
        <f t="shared" si="2"/>
        <v>6</v>
      </c>
      <c r="E8" s="27" t="str">
        <f>INDEX(Abi!$C$4:$C$10,Riigipühad!D8)</f>
        <v>Laupäev</v>
      </c>
      <c r="G8" s="28">
        <v>5</v>
      </c>
      <c r="H8" s="27">
        <f t="shared" si="3"/>
        <v>2</v>
      </c>
      <c r="I8" s="27">
        <f t="shared" si="0"/>
        <v>0</v>
      </c>
    </row>
    <row r="9" spans="1:9" x14ac:dyDescent="0.3">
      <c r="A9" s="2">
        <v>44339</v>
      </c>
      <c r="B9" s="3" t="s">
        <v>18</v>
      </c>
      <c r="C9" s="27">
        <f t="shared" si="1"/>
        <v>5</v>
      </c>
      <c r="D9" s="27">
        <f t="shared" si="2"/>
        <v>7</v>
      </c>
      <c r="E9" s="27" t="str">
        <f>INDEX(Abi!$C$4:$C$10,Riigipühad!D9)</f>
        <v>Pühapäev</v>
      </c>
      <c r="G9" s="28">
        <v>6</v>
      </c>
      <c r="H9" s="27">
        <f t="shared" si="3"/>
        <v>2</v>
      </c>
      <c r="I9" s="27">
        <f t="shared" si="0"/>
        <v>2</v>
      </c>
    </row>
    <row r="10" spans="1:9" x14ac:dyDescent="0.3">
      <c r="A10" s="2">
        <v>44370</v>
      </c>
      <c r="B10" s="3" t="s">
        <v>19</v>
      </c>
      <c r="C10" s="27">
        <f t="shared" si="1"/>
        <v>6</v>
      </c>
      <c r="D10" s="27">
        <f t="shared" si="2"/>
        <v>3</v>
      </c>
      <c r="E10" s="27" t="str">
        <f>INDEX(Abi!$C$4:$C$10,Riigipühad!D10)</f>
        <v>Kolmapäev</v>
      </c>
      <c r="G10" s="28">
        <v>7</v>
      </c>
      <c r="H10" s="27">
        <f t="shared" si="3"/>
        <v>0</v>
      </c>
      <c r="I10" s="27">
        <f t="shared" si="0"/>
        <v>0</v>
      </c>
    </row>
    <row r="11" spans="1:9" x14ac:dyDescent="0.3">
      <c r="A11" s="2">
        <v>44371</v>
      </c>
      <c r="B11" s="3" t="s">
        <v>20</v>
      </c>
      <c r="C11" s="27">
        <f t="shared" si="1"/>
        <v>6</v>
      </c>
      <c r="D11" s="27">
        <f t="shared" si="2"/>
        <v>4</v>
      </c>
      <c r="E11" s="27" t="str">
        <f>INDEX(Abi!$C$4:$C$10,Riigipühad!D11)</f>
        <v>Neljapäev</v>
      </c>
      <c r="G11" s="28">
        <v>8</v>
      </c>
      <c r="H11" s="27">
        <f t="shared" si="3"/>
        <v>1</v>
      </c>
      <c r="I11" s="27">
        <f t="shared" si="0"/>
        <v>1</v>
      </c>
    </row>
    <row r="12" spans="1:9" x14ac:dyDescent="0.3">
      <c r="A12" s="2">
        <v>44428</v>
      </c>
      <c r="B12" s="3" t="s">
        <v>21</v>
      </c>
      <c r="C12" s="27">
        <f t="shared" si="1"/>
        <v>8</v>
      </c>
      <c r="D12" s="27">
        <f t="shared" si="2"/>
        <v>5</v>
      </c>
      <c r="E12" s="27" t="str">
        <f>INDEX(Abi!$C$4:$C$10,Riigipühad!D12)</f>
        <v>Reede</v>
      </c>
      <c r="G12" s="28">
        <v>9</v>
      </c>
      <c r="H12" s="27">
        <f t="shared" si="3"/>
        <v>0</v>
      </c>
      <c r="I12" s="27">
        <f t="shared" si="0"/>
        <v>0</v>
      </c>
    </row>
    <row r="13" spans="1:9" x14ac:dyDescent="0.3">
      <c r="A13" s="2">
        <v>44554</v>
      </c>
      <c r="B13" s="3" t="s">
        <v>22</v>
      </c>
      <c r="C13" s="27">
        <f t="shared" si="1"/>
        <v>12</v>
      </c>
      <c r="D13" s="27">
        <f t="shared" si="2"/>
        <v>5</v>
      </c>
      <c r="E13" s="27" t="str">
        <f>INDEX(Abi!$C$4:$C$10,Riigipühad!D13)</f>
        <v>Reede</v>
      </c>
      <c r="G13" s="28">
        <v>10</v>
      </c>
      <c r="H13" s="27">
        <f t="shared" si="3"/>
        <v>0</v>
      </c>
      <c r="I13" s="27">
        <f t="shared" si="0"/>
        <v>0</v>
      </c>
    </row>
    <row r="14" spans="1:9" x14ac:dyDescent="0.3">
      <c r="A14" s="2">
        <v>44555</v>
      </c>
      <c r="B14" s="3" t="s">
        <v>23</v>
      </c>
      <c r="C14" s="27">
        <f t="shared" si="1"/>
        <v>12</v>
      </c>
      <c r="D14" s="27">
        <f t="shared" si="2"/>
        <v>6</v>
      </c>
      <c r="E14" s="27" t="str">
        <f>INDEX(Abi!$C$4:$C$10,Riigipühad!D14)</f>
        <v>Laupäev</v>
      </c>
      <c r="G14" s="28">
        <v>11</v>
      </c>
      <c r="H14" s="27">
        <f t="shared" si="3"/>
        <v>0</v>
      </c>
      <c r="I14" s="27">
        <f t="shared" si="0"/>
        <v>0</v>
      </c>
    </row>
    <row r="15" spans="1:9" x14ac:dyDescent="0.3">
      <c r="A15" s="2">
        <v>44556</v>
      </c>
      <c r="B15" s="3" t="s">
        <v>24</v>
      </c>
      <c r="C15" s="27">
        <f t="shared" si="1"/>
        <v>12</v>
      </c>
      <c r="D15" s="27">
        <f t="shared" si="2"/>
        <v>7</v>
      </c>
      <c r="E15" s="27" t="str">
        <f>INDEX(Abi!$C$4:$C$10,Riigipühad!D15)</f>
        <v>Pühapäev</v>
      </c>
      <c r="G15" s="28">
        <v>12</v>
      </c>
      <c r="H15" s="27">
        <f t="shared" si="3"/>
        <v>3</v>
      </c>
      <c r="I15" s="27">
        <f t="shared" si="0"/>
        <v>1</v>
      </c>
    </row>
    <row r="16" spans="1:9" x14ac:dyDescent="0.3">
      <c r="G16" s="28"/>
      <c r="H16" s="28" t="s">
        <v>38</v>
      </c>
      <c r="I16" s="27">
        <f>SUM(H4:H15)</f>
        <v>12</v>
      </c>
    </row>
    <row r="17" spans="1:9" x14ac:dyDescent="0.3">
      <c r="G17" s="28"/>
      <c r="H17" s="28" t="s">
        <v>39</v>
      </c>
      <c r="I17" s="27">
        <f>SUM(I4:I15)</f>
        <v>7</v>
      </c>
    </row>
    <row r="18" spans="1:9" x14ac:dyDescent="0.3">
      <c r="A18" s="2"/>
      <c r="B18" s="3"/>
    </row>
    <row r="19" spans="1:9" x14ac:dyDescent="0.3">
      <c r="A19" s="2"/>
      <c r="B19" s="3"/>
    </row>
    <row r="20" spans="1:9" x14ac:dyDescent="0.3">
      <c r="A20" s="15"/>
      <c r="B20" s="3"/>
    </row>
    <row r="21" spans="1:9" x14ac:dyDescent="0.3">
      <c r="A21" s="2"/>
      <c r="B21" s="3"/>
    </row>
    <row r="22" spans="1:9" x14ac:dyDescent="0.3">
      <c r="A22" s="2"/>
      <c r="B22" s="3"/>
    </row>
    <row r="23" spans="1:9" x14ac:dyDescent="0.3">
      <c r="A23" s="2"/>
      <c r="B23" s="3"/>
    </row>
    <row r="24" spans="1:9" x14ac:dyDescent="0.3">
      <c r="A24" s="2"/>
      <c r="B24" s="3"/>
    </row>
    <row r="25" spans="1:9" x14ac:dyDescent="0.3">
      <c r="A25" s="2"/>
      <c r="B25" s="3"/>
    </row>
    <row r="26" spans="1:9" x14ac:dyDescent="0.3">
      <c r="A26" s="2"/>
      <c r="B26" s="3"/>
    </row>
    <row r="27" spans="1:9" x14ac:dyDescent="0.3">
      <c r="A27" s="2"/>
      <c r="B27" s="3"/>
    </row>
    <row r="28" spans="1:9" x14ac:dyDescent="0.3">
      <c r="A28" s="2"/>
      <c r="B28" s="3"/>
    </row>
    <row r="29" spans="1:9" x14ac:dyDescent="0.3">
      <c r="A29" s="2"/>
      <c r="B2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2"/>
  <sheetViews>
    <sheetView workbookViewId="0">
      <selection activeCell="F11" sqref="F11"/>
    </sheetView>
  </sheetViews>
  <sheetFormatPr defaultColWidth="9.140625" defaultRowHeight="15.75" x14ac:dyDescent="0.25"/>
  <cols>
    <col min="1" max="1" width="3.7109375" style="4" customWidth="1"/>
    <col min="2" max="2" width="13.140625" style="4" customWidth="1"/>
    <col min="3" max="4" width="8.28515625" style="4" customWidth="1"/>
    <col min="5" max="5" width="9.42578125" style="4" bestFit="1" customWidth="1"/>
    <col min="6" max="6" width="15.28515625" style="4" bestFit="1" customWidth="1"/>
    <col min="7" max="7" width="2.85546875" style="4" customWidth="1"/>
    <col min="8" max="8" width="9.42578125" style="4" bestFit="1" customWidth="1"/>
    <col min="9" max="16384" width="9.140625" style="4"/>
  </cols>
  <sheetData>
    <row r="1" spans="2:9" x14ac:dyDescent="0.25">
      <c r="B1" s="4" t="s">
        <v>45</v>
      </c>
      <c r="C1" s="45">
        <v>5</v>
      </c>
      <c r="H1" s="6" t="s">
        <v>46</v>
      </c>
    </row>
    <row r="2" spans="2:9" x14ac:dyDescent="0.25">
      <c r="C2" s="18"/>
    </row>
    <row r="3" spans="2:9" x14ac:dyDescent="0.25">
      <c r="B3" s="7" t="s">
        <v>27</v>
      </c>
      <c r="C3" s="7" t="s">
        <v>41</v>
      </c>
      <c r="D3" s="7" t="s">
        <v>42</v>
      </c>
      <c r="E3" s="7" t="s">
        <v>47</v>
      </c>
      <c r="F3" s="8" t="s">
        <v>48</v>
      </c>
    </row>
    <row r="4" spans="2:9" x14ac:dyDescent="0.25">
      <c r="B4" s="9" t="s">
        <v>29</v>
      </c>
      <c r="C4" s="10">
        <v>0.33333333333333331</v>
      </c>
      <c r="D4" s="10">
        <v>0.6875</v>
      </c>
      <c r="E4" s="47">
        <f>IF(D4&gt;=C4,(D4-C4)*24,(D4-C4)*24+24)</f>
        <v>8.5</v>
      </c>
      <c r="F4" s="11">
        <f>E4*$C$1</f>
        <v>42.5</v>
      </c>
    </row>
    <row r="5" spans="2:9" x14ac:dyDescent="0.25">
      <c r="B5" s="9" t="s">
        <v>30</v>
      </c>
      <c r="C5" s="10">
        <v>0.75</v>
      </c>
      <c r="D5" s="10">
        <v>2.0833333333333332E-2</v>
      </c>
      <c r="E5" s="47">
        <f t="shared" ref="E5:E8" si="0">IF(D5&gt;=C5,(D5-C5)*24,(D5-C5)*24+24)</f>
        <v>6.5</v>
      </c>
      <c r="F5" s="11">
        <f t="shared" ref="F5:F8" si="1">E5*$C$1</f>
        <v>32.5</v>
      </c>
    </row>
    <row r="6" spans="2:9" x14ac:dyDescent="0.25">
      <c r="B6" s="9" t="s">
        <v>31</v>
      </c>
      <c r="C6" s="10">
        <v>0.5</v>
      </c>
      <c r="D6" s="10">
        <v>0.83333333333333337</v>
      </c>
      <c r="E6" s="47">
        <f t="shared" si="0"/>
        <v>8</v>
      </c>
      <c r="F6" s="11">
        <f t="shared" si="1"/>
        <v>40</v>
      </c>
    </row>
    <row r="7" spans="2:9" x14ac:dyDescent="0.25">
      <c r="B7" s="9" t="s">
        <v>32</v>
      </c>
      <c r="C7" s="10">
        <v>0.5625</v>
      </c>
      <c r="D7" s="10">
        <v>0.82291666666666663</v>
      </c>
      <c r="E7" s="47">
        <f t="shared" si="0"/>
        <v>6.2499999999999991</v>
      </c>
      <c r="F7" s="11">
        <f t="shared" si="1"/>
        <v>31.249999999999996</v>
      </c>
    </row>
    <row r="8" spans="2:9" x14ac:dyDescent="0.25">
      <c r="B8" s="9" t="s">
        <v>33</v>
      </c>
      <c r="C8" s="10">
        <v>0.58333333333333337</v>
      </c>
      <c r="D8" s="10">
        <v>7.2916666666666671E-2</v>
      </c>
      <c r="E8" s="47">
        <f t="shared" si="0"/>
        <v>11.749999999999998</v>
      </c>
      <c r="F8" s="11">
        <f t="shared" si="1"/>
        <v>58.749999999999993</v>
      </c>
      <c r="G8" s="5"/>
      <c r="H8" s="5"/>
      <c r="I8" s="12"/>
    </row>
    <row r="9" spans="2:9" x14ac:dyDescent="0.25">
      <c r="H9" s="5"/>
    </row>
    <row r="10" spans="2:9" x14ac:dyDescent="0.25">
      <c r="B10" s="4" t="s">
        <v>43</v>
      </c>
      <c r="E10" s="13"/>
      <c r="F10" s="11">
        <f>SUM(F4:F8)</f>
        <v>205</v>
      </c>
      <c r="H10" s="5"/>
    </row>
    <row r="11" spans="2:9" x14ac:dyDescent="0.25">
      <c r="F11" s="4" t="s">
        <v>44</v>
      </c>
      <c r="H11" s="5"/>
    </row>
    <row r="12" spans="2:9" x14ac:dyDescent="0.25">
      <c r="H12" s="5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tabSelected="1" workbookViewId="0">
      <selection activeCell="C6" sqref="C6"/>
    </sheetView>
  </sheetViews>
  <sheetFormatPr defaultRowHeight="15" x14ac:dyDescent="0.25"/>
  <cols>
    <col min="1" max="1" width="7.7109375" customWidth="1"/>
    <col min="2" max="2" width="53.42578125" customWidth="1"/>
    <col min="3" max="3" width="15.28515625" customWidth="1"/>
  </cols>
  <sheetData>
    <row r="1" spans="1:10" ht="15.75" x14ac:dyDescent="0.25">
      <c r="A1" s="6" t="s">
        <v>49</v>
      </c>
      <c r="B1" s="4"/>
      <c r="D1" s="4"/>
      <c r="E1" s="4"/>
      <c r="F1" s="4"/>
      <c r="G1" s="4"/>
      <c r="H1" s="4"/>
      <c r="I1" s="4"/>
      <c r="J1" s="4"/>
    </row>
    <row r="2" spans="1:10" ht="15.75" x14ac:dyDescent="0.25">
      <c r="A2" s="6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6"/>
      <c r="B3" s="4"/>
      <c r="C3" s="4"/>
      <c r="D3" s="4"/>
      <c r="E3" s="4"/>
      <c r="F3" s="4"/>
      <c r="G3" s="4"/>
      <c r="H3" s="4"/>
      <c r="I3" s="4"/>
      <c r="J3" s="4"/>
    </row>
    <row r="4" spans="1:10" ht="15.75" x14ac:dyDescent="0.25">
      <c r="A4" s="6"/>
      <c r="B4" s="23" t="s">
        <v>51</v>
      </c>
      <c r="C4" s="14">
        <f>MAX(C8:C25)*24</f>
        <v>7.1666666666666661</v>
      </c>
      <c r="D4" s="4" t="s">
        <v>52</v>
      </c>
      <c r="E4" s="4"/>
      <c r="F4" s="4"/>
      <c r="G4" s="4"/>
      <c r="H4" s="4"/>
      <c r="I4" s="4"/>
      <c r="J4" s="4"/>
    </row>
    <row r="5" spans="1:10" ht="15.75" x14ac:dyDescent="0.25">
      <c r="A5" s="6"/>
      <c r="B5" s="49" t="s">
        <v>116</v>
      </c>
      <c r="C5" t="str">
        <f>"Päeva pikim saade kestab " &amp; ROUND(C4,2) &amp; " tundi"</f>
        <v>Päeva pikim saade kestab 7,17 tundi</v>
      </c>
      <c r="F5" s="4"/>
      <c r="G5" s="4"/>
      <c r="H5" s="4"/>
      <c r="I5" s="4"/>
      <c r="J5" s="4"/>
    </row>
    <row r="6" spans="1:10" ht="15.75" x14ac:dyDescent="0.25">
      <c r="A6" s="6"/>
      <c r="B6" s="49"/>
      <c r="F6" s="4"/>
      <c r="G6" s="4"/>
      <c r="H6" s="4"/>
      <c r="I6" s="4"/>
      <c r="J6" s="4"/>
    </row>
    <row r="7" spans="1:10" ht="15.75" x14ac:dyDescent="0.25">
      <c r="A7" s="22" t="s">
        <v>7</v>
      </c>
      <c r="B7" s="22" t="s">
        <v>50</v>
      </c>
      <c r="C7" s="22" t="s">
        <v>112</v>
      </c>
    </row>
    <row r="8" spans="1:10" x14ac:dyDescent="0.25">
      <c r="A8" s="30">
        <v>0</v>
      </c>
      <c r="B8" s="31" t="s">
        <v>53</v>
      </c>
      <c r="C8" s="48">
        <f>A9-A8</f>
        <v>0.2986111111111111</v>
      </c>
    </row>
    <row r="9" spans="1:10" x14ac:dyDescent="0.25">
      <c r="A9" s="30">
        <v>0.2986111111111111</v>
      </c>
      <c r="B9" s="31" t="s">
        <v>95</v>
      </c>
      <c r="C9" s="48">
        <f t="shared" ref="C9:C25" si="0">A10-A9</f>
        <v>6.597222222222221E-2</v>
      </c>
    </row>
    <row r="10" spans="1:10" x14ac:dyDescent="0.25">
      <c r="A10" s="30">
        <v>0.36458333333333331</v>
      </c>
      <c r="B10" s="31" t="s">
        <v>96</v>
      </c>
      <c r="C10" s="48">
        <f t="shared" si="0"/>
        <v>2.083333333333337E-2</v>
      </c>
    </row>
    <row r="11" spans="1:10" x14ac:dyDescent="0.25">
      <c r="A11" s="30">
        <v>0.38541666666666669</v>
      </c>
      <c r="B11" s="31" t="s">
        <v>97</v>
      </c>
      <c r="C11" s="48">
        <f t="shared" si="0"/>
        <v>3.472222222222221E-2</v>
      </c>
    </row>
    <row r="12" spans="1:10" x14ac:dyDescent="0.25">
      <c r="A12" s="30">
        <v>0.4201388888888889</v>
      </c>
      <c r="B12" s="31" t="s">
        <v>98</v>
      </c>
      <c r="C12" s="48">
        <f t="shared" si="0"/>
        <v>4.1666666666666685E-2</v>
      </c>
    </row>
    <row r="13" spans="1:10" x14ac:dyDescent="0.25">
      <c r="A13" s="30">
        <v>0.46180555555555558</v>
      </c>
      <c r="B13" s="32" t="s">
        <v>99</v>
      </c>
      <c r="C13" s="48">
        <f t="shared" si="0"/>
        <v>3.819444444444442E-2</v>
      </c>
    </row>
    <row r="14" spans="1:10" x14ac:dyDescent="0.25">
      <c r="A14" s="30">
        <v>0.5</v>
      </c>
      <c r="B14" s="31" t="s">
        <v>100</v>
      </c>
      <c r="C14" s="48">
        <f t="shared" si="0"/>
        <v>1.041666666666663E-2</v>
      </c>
    </row>
    <row r="15" spans="1:10" x14ac:dyDescent="0.25">
      <c r="A15" s="30">
        <v>0.51041666666666663</v>
      </c>
      <c r="B15" s="31" t="s">
        <v>101</v>
      </c>
      <c r="C15" s="48">
        <f t="shared" si="0"/>
        <v>3.4722222222222321E-2</v>
      </c>
    </row>
    <row r="16" spans="1:10" x14ac:dyDescent="0.25">
      <c r="A16" s="30">
        <v>0.54513888888888895</v>
      </c>
      <c r="B16" s="31" t="s">
        <v>102</v>
      </c>
      <c r="C16" s="48">
        <f t="shared" si="0"/>
        <v>7.9861111111111049E-2</v>
      </c>
    </row>
    <row r="17" spans="1:3" x14ac:dyDescent="0.25">
      <c r="A17" s="30">
        <v>0.625</v>
      </c>
      <c r="B17" s="31" t="s">
        <v>103</v>
      </c>
      <c r="C17" s="48">
        <f t="shared" si="0"/>
        <v>1.041666666666663E-2</v>
      </c>
    </row>
    <row r="18" spans="1:3" x14ac:dyDescent="0.25">
      <c r="A18" s="30">
        <v>0.63541666666666663</v>
      </c>
      <c r="B18" s="31" t="s">
        <v>104</v>
      </c>
      <c r="C18" s="48">
        <f t="shared" si="0"/>
        <v>3.472222222222221E-2</v>
      </c>
    </row>
    <row r="19" spans="1:3" x14ac:dyDescent="0.25">
      <c r="A19" s="30">
        <v>0.67013888888888884</v>
      </c>
      <c r="B19" s="31" t="s">
        <v>105</v>
      </c>
      <c r="C19" s="48">
        <f t="shared" si="0"/>
        <v>1.736111111111116E-2</v>
      </c>
    </row>
    <row r="20" spans="1:3" x14ac:dyDescent="0.25">
      <c r="A20" s="30">
        <v>0.6875</v>
      </c>
      <c r="B20" s="31" t="s">
        <v>106</v>
      </c>
      <c r="C20" s="48">
        <f t="shared" si="0"/>
        <v>2.4305555555555469E-2</v>
      </c>
    </row>
    <row r="21" spans="1:3" x14ac:dyDescent="0.25">
      <c r="A21" s="30">
        <v>0.71180555555555547</v>
      </c>
      <c r="B21" s="32" t="s">
        <v>107</v>
      </c>
      <c r="C21" s="48">
        <f t="shared" si="0"/>
        <v>3.8194444444444531E-2</v>
      </c>
    </row>
    <row r="22" spans="1:3" x14ac:dyDescent="0.25">
      <c r="A22" s="30">
        <v>0.75</v>
      </c>
      <c r="B22" s="32" t="s">
        <v>54</v>
      </c>
      <c r="C22" s="48">
        <f t="shared" si="0"/>
        <v>1.388888888888884E-2</v>
      </c>
    </row>
    <row r="23" spans="1:3" x14ac:dyDescent="0.25">
      <c r="A23" s="30">
        <v>0.76388888888888884</v>
      </c>
      <c r="B23" s="31" t="s">
        <v>55</v>
      </c>
      <c r="C23" s="48">
        <f t="shared" si="0"/>
        <v>3.125E-2</v>
      </c>
    </row>
    <row r="24" spans="1:3" x14ac:dyDescent="0.25">
      <c r="A24" s="30">
        <v>0.79513888888888884</v>
      </c>
      <c r="B24" s="31" t="s">
        <v>108</v>
      </c>
      <c r="C24" s="48">
        <f t="shared" si="0"/>
        <v>7.986111111111116E-2</v>
      </c>
    </row>
    <row r="25" spans="1:3" x14ac:dyDescent="0.25">
      <c r="A25" s="30">
        <v>0.875</v>
      </c>
      <c r="B25" s="31" t="s">
        <v>109</v>
      </c>
      <c r="C25" s="48">
        <f t="shared" si="0"/>
        <v>4.513888888888884E-2</v>
      </c>
    </row>
    <row r="26" spans="1:3" ht="15.75" x14ac:dyDescent="0.25">
      <c r="A26" s="39">
        <v>0.92013888888888884</v>
      </c>
      <c r="B26" s="40" t="s">
        <v>110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C10"/>
  <sheetViews>
    <sheetView workbookViewId="0">
      <selection activeCell="F3" sqref="F3"/>
    </sheetView>
  </sheetViews>
  <sheetFormatPr defaultRowHeight="15" x14ac:dyDescent="0.25"/>
  <cols>
    <col min="1" max="1" width="3.85546875" customWidth="1"/>
    <col min="2" max="2" width="5.28515625" customWidth="1"/>
    <col min="3" max="3" width="10.7109375" bestFit="1" customWidth="1"/>
    <col min="4" max="4" width="10.7109375" customWidth="1"/>
    <col min="5" max="5" width="10.7109375" bestFit="1" customWidth="1"/>
    <col min="6" max="6" width="10.85546875" bestFit="1" customWidth="1"/>
  </cols>
  <sheetData>
    <row r="3" spans="2:3" x14ac:dyDescent="0.25">
      <c r="B3" s="24" t="s">
        <v>37</v>
      </c>
      <c r="C3" s="24" t="s">
        <v>28</v>
      </c>
    </row>
    <row r="4" spans="2:3" x14ac:dyDescent="0.25">
      <c r="B4">
        <v>1</v>
      </c>
      <c r="C4" t="s">
        <v>29</v>
      </c>
    </row>
    <row r="5" spans="2:3" x14ac:dyDescent="0.25">
      <c r="B5">
        <v>2</v>
      </c>
      <c r="C5" t="s">
        <v>30</v>
      </c>
    </row>
    <row r="6" spans="2:3" x14ac:dyDescent="0.25">
      <c r="B6">
        <v>3</v>
      </c>
      <c r="C6" t="s">
        <v>31</v>
      </c>
    </row>
    <row r="7" spans="2:3" x14ac:dyDescent="0.25">
      <c r="B7">
        <v>4</v>
      </c>
      <c r="C7" t="s">
        <v>32</v>
      </c>
    </row>
    <row r="8" spans="2:3" x14ac:dyDescent="0.25">
      <c r="B8">
        <v>5</v>
      </c>
      <c r="C8" t="s">
        <v>33</v>
      </c>
    </row>
    <row r="9" spans="2:3" x14ac:dyDescent="0.25">
      <c r="B9">
        <v>6</v>
      </c>
      <c r="C9" t="s">
        <v>34</v>
      </c>
    </row>
    <row r="10" spans="2:3" x14ac:dyDescent="0.25">
      <c r="B10">
        <v>7</v>
      </c>
      <c r="C10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Sünniaeg</vt:lpstr>
      <vt:lpstr>Reisid</vt:lpstr>
      <vt:lpstr>Riigipühad</vt:lpstr>
      <vt:lpstr>Tasu</vt:lpstr>
      <vt:lpstr>Saatekava</vt:lpstr>
      <vt:lpstr>Abi</vt:lpstr>
      <vt:lpstr>Reisid!Reisid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Amitan</dc:creator>
  <cp:lastModifiedBy>Mart Roost</cp:lastModifiedBy>
  <dcterms:created xsi:type="dcterms:W3CDTF">2017-09-07T08:52:21Z</dcterms:created>
  <dcterms:modified xsi:type="dcterms:W3CDTF">2021-09-07T12:49:31Z</dcterms:modified>
</cp:coreProperties>
</file>