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M:\juliar\"/>
    </mc:Choice>
  </mc:AlternateContent>
  <xr:revisionPtr revIDLastSave="0" documentId="13_ncr:1_{B6787265-57B1-4E2A-8369-12DAF04759C2}" xr6:coauthVersionLast="47" xr6:coauthVersionMax="47" xr10:uidLastSave="{00000000-0000-0000-0000-000000000000}"/>
  <bookViews>
    <workbookView xWindow="-120" yWindow="-120" windowWidth="38640" windowHeight="21120" activeTab="2" xr2:uid="{00000000-000D-0000-FFFF-FFFF00000000}"/>
  </bookViews>
  <sheets>
    <sheet name="CGI" sheetId="1" r:id="rId1"/>
    <sheet name="Hinded" sheetId="3" r:id="rId2"/>
    <sheet name="Hoius" sheetId="2" r:id="rId3"/>
    <sheet name="Index&amp;Match" sheetId="5" r:id="rId4"/>
    <sheet name="Täpne" sheetId="6" r:id="rId5"/>
    <sheet name="Vahemik" sheetId="7" r:id="rId6"/>
    <sheet name="Palgid" sheetId="8" r:id="rId7"/>
    <sheet name="Hinnakiri" sheetId="9" r:id="rId8"/>
    <sheet name="nuputamiseks" sheetId="4" r:id="rId9"/>
  </sheets>
  <externalReferences>
    <externalReference r:id="rId10"/>
  </externalReferences>
  <definedNames>
    <definedName name="andmed">[1]Abi!$B$16:$E$23</definedName>
    <definedName name="d">[1]Match!$B$32:$B$34</definedName>
    <definedName name="Economy">CGI!$B$8:$B$145</definedName>
    <definedName name="h_kuup">Hoius!$M$4</definedName>
    <definedName name="Hind">[1]Match!$G$23:$G$28</definedName>
    <definedName name="Hinnad">[1]Match!$C$13:$C$18</definedName>
    <definedName name="Hinne">Hinded!$L$2:$L$7</definedName>
    <definedName name="inimesi">[1]Abi!$E$16:$E$23</definedName>
    <definedName name="Intress">Hoius!$M$10</definedName>
    <definedName name="Jrk_nr">CGI!$F$8:$F$145</definedName>
    <definedName name="kat">[1]Index!$C$21:$C$26</definedName>
    <definedName name="Kogus">[1]Match!$D$57:$D$63</definedName>
    <definedName name="kuud">Hoius!$M$7</definedName>
    <definedName name="Liigid">[1]Match!$B$13:$B$18</definedName>
    <definedName name="liik">[1]Match!$F$13</definedName>
    <definedName name="Läbimõõt">[1]Match!$F$23:$F$28</definedName>
    <definedName name="nr">[1]Match!$F$14</definedName>
    <definedName name="num_tekst">[1]Abi!$B$3:$B$12</definedName>
    <definedName name="number">[1]Index!$B$15</definedName>
    <definedName name="Omanik">[1]Abi!$C$16:$C$23</definedName>
    <definedName name="Periood">Hoius!$A$4:$A$15</definedName>
    <definedName name="PHInd">[1]Match!$E$57:$E$63</definedName>
    <definedName name="PHinnad">[1]Match!$C$44:$H$50</definedName>
    <definedName name="pind">[1]Abi!$D$16:$D$23</definedName>
    <definedName name="Pliigid">[1]Match!$B$44:$B$50</definedName>
    <definedName name="Pmõõdud">[1]Match!$C$43:$H$43</definedName>
    <definedName name="Prev.">CGI!$D$8:$D$145</definedName>
    <definedName name="Protsent">Hoius!$B$4:$G$15</definedName>
    <definedName name="Punktid">Hinded!$K$2:$K$7</definedName>
    <definedName name="Rank">CGI!$A$8:$A$145</definedName>
    <definedName name="rida">Hoius!$M$8</definedName>
    <definedName name="Score">CGI!$C$8:$C$145</definedName>
    <definedName name="summa">Hoius!$M$5</definedName>
    <definedName name="tariif">[1]Index!$D$21:$D$26</definedName>
    <definedName name="tariifid">[1]Abi!$F$6:$O$6</definedName>
    <definedName name="tunde">[1]Index!$E$21:$E$26</definedName>
    <definedName name="Vahe">CGI!$E$8:$E$145</definedName>
    <definedName name="valuuta">Hoius!$M$6</definedName>
    <definedName name="valuutad">Hoius!$B$3:$G$3</definedName>
    <definedName name="veerg">Hoius!$M$9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2" l="1"/>
  <c r="M11" i="2"/>
  <c r="M10" i="2" a="1"/>
  <c r="M10" i="2" s="1"/>
  <c r="M9" i="2"/>
  <c r="M8" i="2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C13" i="3"/>
  <c r="F13" i="3" s="1"/>
  <c r="J13" i="1"/>
  <c r="J14" i="1"/>
  <c r="J15" i="1"/>
  <c r="J16" i="1"/>
  <c r="J12" i="1"/>
  <c r="J10" i="1"/>
  <c r="J9" i="1"/>
  <c r="J35" i="1"/>
  <c r="J36" i="1"/>
  <c r="J34" i="1"/>
  <c r="I35" i="1"/>
  <c r="I36" i="1"/>
  <c r="I34" i="1"/>
  <c r="J24" i="1" a="1"/>
  <c r="J24" i="1" s="1"/>
  <c r="J25" i="1" a="1"/>
  <c r="J25" i="1" s="1"/>
  <c r="J23" i="1" a="1"/>
  <c r="J23" i="1" s="1"/>
  <c r="I23" i="1"/>
  <c r="I24" i="1"/>
  <c r="I25" i="1"/>
  <c r="F8" i="1" a="1"/>
  <c r="F8" i="1" s="1"/>
  <c r="E8" i="1" a="1"/>
  <c r="E8" i="1" s="1"/>
  <c r="O11" i="2"/>
  <c r="O10" i="2"/>
  <c r="O12" i="2"/>
  <c r="O9" i="2"/>
  <c r="O8" i="2"/>
  <c r="I10" i="3"/>
  <c r="F9" i="3"/>
  <c r="D10" i="3"/>
  <c r="C11" i="3"/>
  <c r="D13" i="3" l="1"/>
  <c r="G37" i="3" l="1"/>
  <c r="H37" i="3"/>
  <c r="G14" i="3"/>
  <c r="H14" i="3"/>
  <c r="G21" i="3"/>
  <c r="H21" i="3"/>
  <c r="G26" i="3"/>
  <c r="H26" i="3"/>
  <c r="G22" i="3"/>
  <c r="H22" i="3"/>
  <c r="G32" i="3"/>
  <c r="H32" i="3"/>
  <c r="G33" i="3"/>
  <c r="H33" i="3"/>
  <c r="G15" i="3"/>
  <c r="H15" i="3"/>
  <c r="G27" i="3"/>
  <c r="H27" i="3"/>
  <c r="G34" i="3"/>
  <c r="H34" i="3"/>
  <c r="G16" i="3"/>
  <c r="H16" i="3"/>
  <c r="G31" i="3"/>
  <c r="H31" i="3"/>
  <c r="G28" i="3"/>
  <c r="H28" i="3"/>
  <c r="G19" i="3"/>
  <c r="H19" i="3"/>
  <c r="G17" i="3"/>
  <c r="H17" i="3"/>
  <c r="G23" i="3"/>
  <c r="H23" i="3"/>
  <c r="G29" i="3"/>
  <c r="H29" i="3"/>
  <c r="G24" i="3"/>
  <c r="H24" i="3"/>
  <c r="G18" i="3"/>
  <c r="H18" i="3"/>
  <c r="G25" i="3"/>
  <c r="H25" i="3"/>
  <c r="G30" i="3"/>
  <c r="H30" i="3"/>
  <c r="G35" i="3"/>
  <c r="H35" i="3"/>
  <c r="G20" i="3"/>
  <c r="H20" i="3"/>
  <c r="G36" i="3"/>
  <c r="H36" i="3"/>
  <c r="G13" i="3"/>
  <c r="E13" i="3"/>
  <c r="H13" i="3" s="1"/>
  <c r="I13" i="3" l="1"/>
  <c r="I18" i="3"/>
  <c r="I28" i="3"/>
  <c r="I33" i="3"/>
  <c r="I37" i="3"/>
  <c r="I32" i="3"/>
  <c r="I36" i="3"/>
  <c r="I24" i="3"/>
  <c r="I31" i="3"/>
  <c r="I20" i="3"/>
  <c r="I29" i="3"/>
  <c r="I16" i="3"/>
  <c r="I22" i="3"/>
  <c r="I35" i="3"/>
  <c r="I23" i="3"/>
  <c r="I34" i="3"/>
  <c r="I26" i="3"/>
  <c r="I30" i="3"/>
  <c r="I17" i="3"/>
  <c r="I27" i="3"/>
  <c r="I21" i="3"/>
  <c r="I25" i="3"/>
  <c r="I19" i="3"/>
  <c r="I15" i="3"/>
  <c r="I14" i="3"/>
  <c r="E11" i="5" l="1"/>
  <c r="E10" i="5"/>
  <c r="F4" i="1"/>
  <c r="F10" i="5"/>
  <c r="K12" i="1"/>
  <c r="K9" i="1"/>
  <c r="K34" i="1"/>
  <c r="I21" i="1"/>
  <c r="E5" i="1"/>
  <c r="F11" i="5"/>
  <c r="K13" i="1"/>
  <c r="K10" i="1"/>
  <c r="I32" i="1"/>
  <c r="K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Kersti</author>
    <author>Irina Amitan</author>
    <author>Jüri Vilipõld</author>
  </authors>
  <commentList>
    <comment ref="E3" authorId="0" shapeId="0" xr:uid="{B591175F-BD7D-4BCF-A7B2-651416267D01}">
      <text>
        <r>
          <rPr>
            <sz val="8"/>
            <color indexed="81"/>
            <rFont val="Tahoma"/>
            <family val="2"/>
            <charset val="186"/>
          </rPr>
          <t>Leida nädalapäeva nimetus päeva järjenumbri alusel lahtritest A3:A9, kasutada fn.-i INDEX</t>
        </r>
      </text>
    </comment>
    <comment ref="E4" authorId="0" shapeId="0" xr:uid="{07E7A3E8-596C-4B0C-A9CE-EF52F45D65A7}">
      <text>
        <r>
          <rPr>
            <sz val="8"/>
            <color indexed="81"/>
            <rFont val="Tahoma"/>
            <family val="2"/>
            <charset val="186"/>
          </rPr>
          <t xml:space="preserve">Leida kuu nimetuse järgi tema number. Kasutada lahtrite vahemikku B3:B14 ja fn.-i MATCH.
</t>
        </r>
      </text>
    </comment>
    <comment ref="D16" authorId="1" shapeId="0" xr:uid="{1B121E0D-69A9-4B14-9A08-AC719352DA6D}">
      <text>
        <r>
          <rPr>
            <sz val="10"/>
            <color indexed="81"/>
            <rFont val="Tahoma"/>
            <family val="2"/>
          </rPr>
          <t xml:space="preserve">valemites kasutada nimesid ning funktsioone INDEX ja MATCH. </t>
        </r>
        <r>
          <rPr>
            <sz val="8"/>
            <color indexed="81"/>
            <rFont val="Tahoma"/>
            <family val="2"/>
            <charset val="186"/>
          </rPr>
          <t xml:space="preserve">
</t>
        </r>
      </text>
    </comment>
    <comment ref="D21" authorId="2" shapeId="0" xr:uid="{16023B22-BEF3-4ECB-9D97-AE6674CEB567}">
      <text>
        <r>
          <rPr>
            <sz val="10"/>
            <color indexed="81"/>
            <rFont val="Tahoma"/>
            <family val="2"/>
          </rPr>
          <t xml:space="preserve">Leida puidu hind ja maksumus. Valemites kasutada nimesid ning  funktsioone </t>
        </r>
        <r>
          <rPr>
            <b/>
            <sz val="10"/>
            <color indexed="81"/>
            <rFont val="Tahoma"/>
            <family val="2"/>
          </rPr>
          <t>INDEX</t>
        </r>
        <r>
          <rPr>
            <sz val="10"/>
            <color indexed="81"/>
            <rFont val="Tahoma"/>
            <family val="2"/>
          </rPr>
          <t xml:space="preserve"> ja </t>
        </r>
        <r>
          <rPr>
            <b/>
            <sz val="10"/>
            <color indexed="81"/>
            <rFont val="Tahoma"/>
            <family val="2"/>
          </rPr>
          <t xml:space="preserve">MATCH.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Irina Amitan</author>
    <author>Kersti</author>
  </authors>
  <commentList>
    <comment ref="A1" authorId="0" shapeId="0" xr:uid="{1F0056E0-DB90-44F2-A29F-7DDB516AFC08}">
      <text>
        <r>
          <rPr>
            <b/>
            <sz val="10"/>
            <color indexed="81"/>
            <rFont val="Tahoma"/>
            <family val="2"/>
          </rPr>
          <t xml:space="preserve"> VLOOKUP(</t>
        </r>
        <r>
          <rPr>
            <b/>
            <i/>
            <sz val="10"/>
            <color indexed="81"/>
            <rFont val="Tahoma"/>
            <family val="2"/>
          </rPr>
          <t xml:space="preserve">otsitav; piirkond; tulp; [ otsimisviis ] </t>
        </r>
        <r>
          <rPr>
            <b/>
            <sz val="10"/>
            <color indexed="81"/>
            <rFont val="Tahoma"/>
            <family val="2"/>
          </rPr>
          <t xml:space="preserve">)
    </t>
        </r>
        <r>
          <rPr>
            <sz val="10"/>
            <color indexed="81"/>
            <rFont val="Tahoma"/>
            <family val="2"/>
          </rPr>
          <t xml:space="preserve">leiab otsitava väärtuse asukoha (rea) </t>
        </r>
        <r>
          <rPr>
            <b/>
            <i/>
            <sz val="10"/>
            <color indexed="81"/>
            <rFont val="Tahoma"/>
            <family val="2"/>
          </rPr>
          <t>piirkonna</t>
        </r>
        <r>
          <rPr>
            <sz val="10"/>
            <color indexed="81"/>
            <rFont val="Tahoma"/>
            <family val="2"/>
          </rPr>
          <t xml:space="preserve">  1. tulbas ning    
    tagastab väärtuse leitud rea antud numbriga </t>
        </r>
        <r>
          <rPr>
            <b/>
            <i/>
            <sz val="10"/>
            <color indexed="81"/>
            <rFont val="Tahoma"/>
            <family val="2"/>
          </rPr>
          <t>tulbast</t>
        </r>
        <r>
          <rPr>
            <sz val="10"/>
            <color indexed="81"/>
            <rFont val="Tahoma"/>
            <family val="2"/>
          </rPr>
          <t xml:space="preserve">. 
 </t>
        </r>
        <r>
          <rPr>
            <b/>
            <i/>
            <sz val="10"/>
            <color indexed="81"/>
            <rFont val="Tahoma"/>
            <family val="2"/>
          </rPr>
          <t>Otsimisviis</t>
        </r>
        <r>
          <rPr>
            <sz val="10"/>
            <color indexed="81"/>
            <rFont val="Tahoma"/>
            <family val="2"/>
          </rPr>
          <t xml:space="preserve"> ei ole kohustuslik, esitatakse loogikaväärtuse </t>
        </r>
        <r>
          <rPr>
            <b/>
            <sz val="10"/>
            <color indexed="81"/>
            <rFont val="Tahoma"/>
            <family val="2"/>
          </rPr>
          <t>True</t>
        </r>
        <r>
          <rPr>
            <sz val="10"/>
            <color indexed="81"/>
            <rFont val="Tahoma"/>
            <family val="2"/>
          </rPr>
          <t xml:space="preserve"> või  
   </t>
        </r>
        <r>
          <rPr>
            <b/>
            <sz val="10"/>
            <color indexed="81"/>
            <rFont val="Tahoma"/>
            <family val="2"/>
          </rPr>
          <t>False</t>
        </r>
        <r>
          <rPr>
            <sz val="10"/>
            <color indexed="81"/>
            <rFont val="Tahoma"/>
            <family val="2"/>
          </rPr>
          <t xml:space="preserve"> abil, vaikimisi - </t>
        </r>
        <r>
          <rPr>
            <b/>
            <sz val="10"/>
            <color indexed="81"/>
            <rFont val="Tahoma"/>
            <family val="2"/>
          </rPr>
          <t>True.
 True  -</t>
        </r>
        <r>
          <rPr>
            <sz val="10"/>
            <color indexed="81"/>
            <rFont val="Tahoma"/>
            <family val="2"/>
          </rPr>
          <t xml:space="preserve"> vahemiku otsimine (sama, mis 1 MATCH'is). </t>
        </r>
        <r>
          <rPr>
            <b/>
            <sz val="10"/>
            <color indexed="81"/>
            <rFont val="Tahoma"/>
            <family val="2"/>
          </rPr>
          <t xml:space="preserve">
 False -</t>
        </r>
        <r>
          <rPr>
            <sz val="10"/>
            <color indexed="81"/>
            <rFont val="Tahoma"/>
            <family val="2"/>
          </rPr>
          <t xml:space="preserve"> kindla väärtuse otsimine  (sama, mis 0 MATCH'is)
</t>
        </r>
      </text>
    </comment>
    <comment ref="E7" authorId="1" shapeId="0" xr:uid="{888E2576-DB5B-4C84-841A-A285E7C84071}">
      <text>
        <r>
          <rPr>
            <sz val="8"/>
            <color indexed="81"/>
            <rFont val="Tahoma"/>
            <family val="2"/>
            <charset val="186"/>
          </rPr>
          <t xml:space="preserve">Leida inimese nime järgi kõrvalolevast tabelist tema aadress. Kasutada fn.-e MATCH ja INDEX.
</t>
        </r>
      </text>
    </comment>
    <comment ref="F7" authorId="1" shapeId="0" xr:uid="{8075242D-DCE4-4869-B6D0-FAAA168862D7}">
      <text>
        <r>
          <rPr>
            <sz val="8"/>
            <color indexed="81"/>
            <rFont val="Tahoma"/>
            <charset val="186"/>
          </rPr>
          <t>Leida inimese nime järgi kõrvalolevast tabelist tema aadress. Kasutada fn.-i VLOOKUP.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Jüri Vilipõld</author>
  </authors>
  <commentList>
    <comment ref="E2" authorId="0" shapeId="0" xr:uid="{72AFBA9B-FB0F-48B1-8622-9066C531474C}">
      <text>
        <r>
          <rPr>
            <sz val="10"/>
            <color indexed="81"/>
            <rFont val="Tahoma"/>
            <family val="2"/>
          </rPr>
          <t>Leida puidu hind läbimõõdu järgi</t>
        </r>
      </text>
    </comment>
    <comment ref="N3" authorId="0" shapeId="0" xr:uid="{5F64B46D-EE6F-4701-AB89-B87785BC7EC2}">
      <text>
        <r>
          <rPr>
            <sz val="10"/>
            <color indexed="81"/>
            <rFont val="Tahoma"/>
            <family val="2"/>
          </rPr>
          <t xml:space="preserve">Komisjonitasu protsent sõltub läbimüügist järgmiselt:
  kuni 650        -    3%
  650 - 1600     -   7%
  1600 - 2550   -   10%
  alates 2550    -    13%   
  Koostada vastav otsimistabel ning täita veerud protsent ja tasu </t>
        </r>
        <r>
          <rPr>
            <sz val="12"/>
            <color indexed="81"/>
            <rFont val="Tahoma"/>
            <family val="2"/>
            <charset val="186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Jüri Vilipõld</author>
  </authors>
  <commentList>
    <comment ref="B2" authorId="0" shapeId="0" xr:uid="{77EE1D42-BAB2-433B-9E7E-E673F4621A0C}">
      <text>
        <r>
          <rPr>
            <sz val="10"/>
            <color indexed="81"/>
            <rFont val="Tahoma"/>
            <family val="2"/>
          </rPr>
          <t>Leida tabelis puidu hinnad vastavalt liigile ja läbimõõdule, kasutades töölehel</t>
        </r>
        <r>
          <rPr>
            <b/>
            <sz val="10"/>
            <color indexed="12"/>
            <rFont val="Tahoma"/>
            <family val="2"/>
          </rPr>
          <t xml:space="preserve"> Hinnakiri </t>
        </r>
        <r>
          <rPr>
            <sz val="10"/>
            <color indexed="81"/>
            <rFont val="Tahoma"/>
            <family val="2"/>
          </rPr>
          <t>olevat hindade tabelit. Leida Summa ja Kokku.</t>
        </r>
        <r>
          <rPr>
            <sz val="12"/>
            <color indexed="81"/>
            <rFont val="Tahoma"/>
            <family val="2"/>
            <charset val="186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Institute of Informatics</author>
  </authors>
  <commentList>
    <comment ref="B4" authorId="0" shapeId="0" xr:uid="{74BF94FE-8626-4A43-88F2-5E1B53598EEA}">
      <text>
        <r>
          <rPr>
            <sz val="10"/>
            <color indexed="81"/>
            <rFont val="Tahoma"/>
            <family val="2"/>
          </rPr>
          <t>Hind kehtib alates sellest läbimõõdust kuni järgmiseni.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<sst xmlns="http://schemas.openxmlformats.org/spreadsheetml/2006/main" count="432" uniqueCount="336">
  <si>
    <t>http://www3.weforum.org/docs/GCR2016-2017/05FullReport/TheGlobalCompetitivenessReport2016-2017_FINAL.pdf</t>
  </si>
  <si>
    <t>The Global Competitiveness Index 2016–2017 Rankings</t>
  </si>
  <si>
    <t>Economy</t>
  </si>
  <si>
    <t>Score</t>
  </si>
  <si>
    <t>Prev.</t>
  </si>
  <si>
    <t>Rank</t>
  </si>
  <si>
    <t>Switzerland</t>
  </si>
  <si>
    <t>Singapore</t>
  </si>
  <si>
    <t>United States</t>
  </si>
  <si>
    <t>Netherlands</t>
  </si>
  <si>
    <t>Germany</t>
  </si>
  <si>
    <t>Sweden</t>
  </si>
  <si>
    <t>United Kingdom</t>
  </si>
  <si>
    <t>Japan</t>
  </si>
  <si>
    <t>Hong Kong SAR</t>
  </si>
  <si>
    <t>Finland</t>
  </si>
  <si>
    <t>Norway</t>
  </si>
  <si>
    <t>Denmark</t>
  </si>
  <si>
    <t>New Zealand</t>
  </si>
  <si>
    <t>Taiwan, China</t>
  </si>
  <si>
    <t>Canada</t>
  </si>
  <si>
    <t>United Arab Emirates</t>
  </si>
  <si>
    <t>Belgium</t>
  </si>
  <si>
    <t>Qatar</t>
  </si>
  <si>
    <t>Austria</t>
  </si>
  <si>
    <t>Luxembourg</t>
  </si>
  <si>
    <t>France</t>
  </si>
  <si>
    <t>Australia</t>
  </si>
  <si>
    <t>Ireland</t>
  </si>
  <si>
    <t>Israel</t>
  </si>
  <si>
    <t>Malaysia</t>
  </si>
  <si>
    <t>Korea, Rep.</t>
  </si>
  <si>
    <t>Iceland</t>
  </si>
  <si>
    <t>China</t>
  </si>
  <si>
    <t>Saudi Arabia</t>
  </si>
  <si>
    <t>Estonia</t>
  </si>
  <si>
    <t>Czech Republic</t>
  </si>
  <si>
    <t>Spain</t>
  </si>
  <si>
    <t>Chile</t>
  </si>
  <si>
    <t>Thailand</t>
  </si>
  <si>
    <t>Lithuania</t>
  </si>
  <si>
    <t>Poland</t>
  </si>
  <si>
    <t>Azerbaijan</t>
  </si>
  <si>
    <t>Kuwait</t>
  </si>
  <si>
    <t>India</t>
  </si>
  <si>
    <t>Malta</t>
  </si>
  <si>
    <t>Indonesia</t>
  </si>
  <si>
    <t>Panama</t>
  </si>
  <si>
    <t>Russian Federation</t>
  </si>
  <si>
    <t>Italy</t>
  </si>
  <si>
    <t>Mauritius</t>
  </si>
  <si>
    <t>Portugal</t>
  </si>
  <si>
    <t>South Africa</t>
  </si>
  <si>
    <t>Bahrain</t>
  </si>
  <si>
    <t>Latvia</t>
  </si>
  <si>
    <t>Bulgaria</t>
  </si>
  <si>
    <t>Mexico</t>
  </si>
  <si>
    <t>Rwanda</t>
  </si>
  <si>
    <t>Kazakhstan</t>
  </si>
  <si>
    <t>Costa Rica</t>
  </si>
  <si>
    <t>Turkey</t>
  </si>
  <si>
    <t>Slovenia</t>
  </si>
  <si>
    <t>Philippines</t>
  </si>
  <si>
    <t>Brunei Darussalam</t>
  </si>
  <si>
    <t>n/a</t>
  </si>
  <si>
    <t>Georgia</t>
  </si>
  <si>
    <t>Vietnam</t>
  </si>
  <si>
    <t>Colombia</t>
  </si>
  <si>
    <t>Romania</t>
  </si>
  <si>
    <t>Jordan</t>
  </si>
  <si>
    <t>Botswana</t>
  </si>
  <si>
    <t>Slovak Republic</t>
  </si>
  <si>
    <t>Oman</t>
  </si>
  <si>
    <t>Peru</t>
  </si>
  <si>
    <t>Macedonia, FYR</t>
  </si>
  <si>
    <t>Hungary</t>
  </si>
  <si>
    <t>Morocco</t>
  </si>
  <si>
    <t>Sri Lanka</t>
  </si>
  <si>
    <t>Barbados</t>
  </si>
  <si>
    <t>Uruguay</t>
  </si>
  <si>
    <t>Croatia</t>
  </si>
  <si>
    <t>Jamaica</t>
  </si>
  <si>
    <t>Iran, Islamic Rep.</t>
  </si>
  <si>
    <t>Tajikistan</t>
  </si>
  <si>
    <t>Guatemala</t>
  </si>
  <si>
    <t>Armenia</t>
  </si>
  <si>
    <t>Albania</t>
  </si>
  <si>
    <t>Brazil</t>
  </si>
  <si>
    <t>Montenegro</t>
  </si>
  <si>
    <t>Cyprus</t>
  </si>
  <si>
    <t>Namibia</t>
  </si>
  <si>
    <t>Ukraine</t>
  </si>
  <si>
    <t>Greece</t>
  </si>
  <si>
    <t>Algeria</t>
  </si>
  <si>
    <t>Honduras</t>
  </si>
  <si>
    <t>Cambodia</t>
  </si>
  <si>
    <t>Serbia</t>
  </si>
  <si>
    <t>Ecuador</t>
  </si>
  <si>
    <t>Dominican Republic</t>
  </si>
  <si>
    <t>Lao PDR</t>
  </si>
  <si>
    <t>Trinidad and Tobago</t>
  </si>
  <si>
    <t>Tunisia</t>
  </si>
  <si>
    <t>Kenya</t>
  </si>
  <si>
    <t>Bhutan</t>
  </si>
  <si>
    <t>Nepal</t>
  </si>
  <si>
    <t>Côte d’Ivoire</t>
  </si>
  <si>
    <t>Moldova</t>
  </si>
  <si>
    <t>Lebanon</t>
  </si>
  <si>
    <t>Mongolia</t>
  </si>
  <si>
    <t>Nicaragua</t>
  </si>
  <si>
    <t>Argentina</t>
  </si>
  <si>
    <t>El Salvador</t>
  </si>
  <si>
    <t>Bangladesh</t>
  </si>
  <si>
    <t>Bosnia &amp; Herzegovina</t>
  </si>
  <si>
    <t>Gabon</t>
  </si>
  <si>
    <t>Ethiopia</t>
  </si>
  <si>
    <t>Cape Verde</t>
  </si>
  <si>
    <t>Kyrgyz Republic</t>
  </si>
  <si>
    <t>Senegal</t>
  </si>
  <si>
    <t>Uganda</t>
  </si>
  <si>
    <t>Ghana</t>
  </si>
  <si>
    <t>Egypt</t>
  </si>
  <si>
    <t>Tanzania</t>
  </si>
  <si>
    <t>Paraguay</t>
  </si>
  <si>
    <t>Zambia</t>
  </si>
  <si>
    <t>Cameroon</t>
  </si>
  <si>
    <t>Lesotho</t>
  </si>
  <si>
    <t>Bolivia</t>
  </si>
  <si>
    <t>Pakistan</t>
  </si>
  <si>
    <t>Gambia, The</t>
  </si>
  <si>
    <t>Benin</t>
  </si>
  <si>
    <t>Mali</t>
  </si>
  <si>
    <t>Zimbabwe</t>
  </si>
  <si>
    <t>Nigeria</t>
  </si>
  <si>
    <t>Madagascar</t>
  </si>
  <si>
    <t>Congo, Democratic Rep.</t>
  </si>
  <si>
    <t>Venezuela</t>
  </si>
  <si>
    <t>Liberia</t>
  </si>
  <si>
    <t>Sierra Leone</t>
  </si>
  <si>
    <t>Mozambique</t>
  </si>
  <si>
    <t>Malawi</t>
  </si>
  <si>
    <t>Burundi</t>
  </si>
  <si>
    <t>Chad</t>
  </si>
  <si>
    <t>Mauritania</t>
  </si>
  <si>
    <t>Yemen</t>
  </si>
  <si>
    <t>Tähtajaline hoius</t>
  </si>
  <si>
    <t>Periood</t>
  </si>
  <si>
    <t>EUR</t>
  </si>
  <si>
    <t>USD</t>
  </si>
  <si>
    <t>GBP</t>
  </si>
  <si>
    <t>SEK</t>
  </si>
  <si>
    <t>NOK</t>
  </si>
  <si>
    <t>CAD</t>
  </si>
  <si>
    <t>1K</t>
  </si>
  <si>
    <t>2K</t>
  </si>
  <si>
    <t>3K</t>
  </si>
  <si>
    <t>4K</t>
  </si>
  <si>
    <t>5K</t>
  </si>
  <si>
    <t>6K</t>
  </si>
  <si>
    <t>7K</t>
  </si>
  <si>
    <t>8K</t>
  </si>
  <si>
    <t>9K</t>
  </si>
  <si>
    <t>10K</t>
  </si>
  <si>
    <t>11K</t>
  </si>
  <si>
    <t>12K</t>
  </si>
  <si>
    <t>Hinne</t>
  </si>
  <si>
    <t>Mitu</t>
  </si>
  <si>
    <t>Vahe</t>
  </si>
  <si>
    <t>Jrk nr</t>
  </si>
  <si>
    <t>aritm. kesk.</t>
  </si>
  <si>
    <t>mediaan</t>
  </si>
  <si>
    <t>kvartiilid:</t>
  </si>
  <si>
    <t>Suurimad tõusjad</t>
  </si>
  <si>
    <t>Jrk</t>
  </si>
  <si>
    <t>Mitmes</t>
  </si>
  <si>
    <t>Riik</t>
  </si>
  <si>
    <t>Suurimad langejad:</t>
  </si>
  <si>
    <t>Vahe1</t>
  </si>
  <si>
    <t>Punktid</t>
  </si>
  <si>
    <t>hoiustatav summa</t>
  </si>
  <si>
    <t>valuuta</t>
  </si>
  <si>
    <t>hoiustamise kestus (kuudes)</t>
  </si>
  <si>
    <t>rida</t>
  </si>
  <si>
    <t>veerg</t>
  </si>
  <si>
    <t>Intress</t>
  </si>
  <si>
    <t>Lõppsumma</t>
  </si>
  <si>
    <t>Väljamaksmise kuupäev</t>
  </si>
  <si>
    <t>hoiustamise kuupäev</t>
  </si>
  <si>
    <t>Kirjutada valemid</t>
  </si>
  <si>
    <t>Nädalapäev</t>
  </si>
  <si>
    <t>Kuu</t>
  </si>
  <si>
    <t>Valem lahtriviidaga (aadressiga)</t>
  </si>
  <si>
    <t>Valem lahtrinimedega</t>
  </si>
  <si>
    <t xml:space="preserve"> </t>
  </si>
  <si>
    <t>Esmaspäev</t>
  </si>
  <si>
    <t>Jaanuar</t>
  </si>
  <si>
    <t>&lt;-Nädalapäeva nimetus</t>
  </si>
  <si>
    <t>Teisipäev</t>
  </si>
  <si>
    <t>Veebruar</t>
  </si>
  <si>
    <t>Mai</t>
  </si>
  <si>
    <t>&lt;-Kuu jrk.</t>
  </si>
  <si>
    <t>Kolmapäev</t>
  </si>
  <si>
    <t>Märts</t>
  </si>
  <si>
    <t>Neljapäev</t>
  </si>
  <si>
    <t>Aprill</t>
  </si>
  <si>
    <t>Reede</t>
  </si>
  <si>
    <t>&lt;-Kuu nimetus</t>
  </si>
  <si>
    <t>Laupäev</t>
  </si>
  <si>
    <t>Juuni</t>
  </si>
  <si>
    <t>Pühapäev</t>
  </si>
  <si>
    <t>Juuli</t>
  </si>
  <si>
    <t>August</t>
  </si>
  <si>
    <t>September</t>
  </si>
  <si>
    <t>Oktoober</t>
  </si>
  <si>
    <t>November</t>
  </si>
  <si>
    <t>Detsember</t>
  </si>
  <si>
    <t>Liigid</t>
  </si>
  <si>
    <t>Hinnad</t>
  </si>
  <si>
    <t xml:space="preserve">Leida maksimaalne ja minimaalne hind ja neile vastavad puidu liigid. </t>
  </si>
  <si>
    <t>kask</t>
  </si>
  <si>
    <t>Näitaja</t>
  </si>
  <si>
    <t>Hind</t>
  </si>
  <si>
    <t>Liik</t>
  </si>
  <si>
    <t>mänd</t>
  </si>
  <si>
    <t>Maksimaalne hind</t>
  </si>
  <si>
    <t>haab</t>
  </si>
  <si>
    <t>Minimaalne hind</t>
  </si>
  <si>
    <t>kuusk</t>
  </si>
  <si>
    <t>tamm</t>
  </si>
  <si>
    <t>Puidu müükide arvestus</t>
  </si>
  <si>
    <t>vaher</t>
  </si>
  <si>
    <t>saar</t>
  </si>
  <si>
    <t>Kogus</t>
  </si>
  <si>
    <t>Maksumus</t>
  </si>
  <si>
    <t>Kokku:</t>
  </si>
  <si>
    <r>
      <t>Funktsioon VLOOKUP</t>
    </r>
    <r>
      <rPr>
        <b/>
        <sz val="16"/>
        <color indexed="12"/>
        <rFont val="Arial"/>
        <family val="2"/>
      </rPr>
      <t>(otsitav; piirkond; tulp; [ otsimisviis ] )</t>
    </r>
  </si>
  <si>
    <t>Leida kõrvalolevast tabelist inimese aadress</t>
  </si>
  <si>
    <t>Nimi</t>
  </si>
  <si>
    <t>Aadress</t>
  </si>
  <si>
    <t>Anne</t>
  </si>
  <si>
    <t>Tallinn, Sõpruse pst 67-4</t>
  </si>
  <si>
    <t>Funktsioonid</t>
  </si>
  <si>
    <t>MATCH ja INDEX</t>
  </si>
  <si>
    <t>VLOOKUP</t>
  </si>
  <si>
    <t>Kalle</t>
  </si>
  <si>
    <t>Tartu, Kaare 3</t>
  </si>
  <si>
    <t>Jaan</t>
  </si>
  <si>
    <t>Viljandi, Suur-Kaare 4-12</t>
  </si>
  <si>
    <t>Toivo</t>
  </si>
  <si>
    <t>Ants</t>
  </si>
  <si>
    <t>Tallinn, Videviku 23-5</t>
  </si>
  <si>
    <t>Tarmo</t>
  </si>
  <si>
    <t>Tallinn, Akadeemia 12-42</t>
  </si>
  <si>
    <t>Tiina</t>
  </si>
  <si>
    <t>Tallinn, Sihi 5</t>
  </si>
  <si>
    <t>Laine</t>
  </si>
  <si>
    <t>Tallinn, Raudtee 22</t>
  </si>
  <si>
    <t>Ain</t>
  </si>
  <si>
    <t>Pärnu, Ringi 20</t>
  </si>
  <si>
    <t>Saima</t>
  </si>
  <si>
    <t>Tartu, Vanemuise 13-8</t>
  </si>
  <si>
    <t>Meelis</t>
  </si>
  <si>
    <t>Tuuli</t>
  </si>
  <si>
    <t>Tallinn, Sõpruse pst. 100-54</t>
  </si>
  <si>
    <t>Tallinn, Siili 33-2</t>
  </si>
  <si>
    <t>Tallinn, Suur-Ameerika 20-37</t>
  </si>
  <si>
    <t>Janno</t>
  </si>
  <si>
    <t>Tallinn, Haava 33-60</t>
  </si>
  <si>
    <t>Valdo</t>
  </si>
  <si>
    <t>Tallinn, Tammsaare 90-34</t>
  </si>
  <si>
    <t>Hinnakiri</t>
  </si>
  <si>
    <t>Läbimõõt</t>
  </si>
  <si>
    <t>Läbimõõdud</t>
  </si>
  <si>
    <t>hinnad</t>
  </si>
  <si>
    <t>d</t>
  </si>
  <si>
    <t>Komisjonitasu leidmine</t>
  </si>
  <si>
    <t>5 - 9</t>
  </si>
  <si>
    <t>Läbimüük</t>
  </si>
  <si>
    <t>Protsent</t>
  </si>
  <si>
    <t>Tasu</t>
  </si>
  <si>
    <t>10 - 14</t>
  </si>
  <si>
    <t>Kaasik</t>
  </si>
  <si>
    <t>15 - 19</t>
  </si>
  <si>
    <t>Kuusik</t>
  </si>
  <si>
    <t>20 - 24</t>
  </si>
  <si>
    <t>Tammik</t>
  </si>
  <si>
    <t>25 - 29</t>
  </si>
  <si>
    <t>Lepik</t>
  </si>
  <si>
    <t>30 ja &gt;</t>
  </si>
  <si>
    <t>Männik</t>
  </si>
  <si>
    <t>Index ja Match</t>
  </si>
  <si>
    <t>Vlookup</t>
  </si>
  <si>
    <t>Puidu müümine</t>
  </si>
  <si>
    <t>Kuupäev</t>
  </si>
  <si>
    <t>Summa</t>
  </si>
  <si>
    <t>Puidu hinnakiri</t>
  </si>
  <si>
    <t>Mõõdud</t>
  </si>
  <si>
    <t>Puu_liik</t>
  </si>
  <si>
    <t>Jr</t>
  </si>
  <si>
    <t>Tudeng</t>
  </si>
  <si>
    <t>Tundeng1</t>
  </si>
  <si>
    <t>Tundeng2</t>
  </si>
  <si>
    <t>Tundeng3</t>
  </si>
  <si>
    <t>Tundeng4</t>
  </si>
  <si>
    <t>Tundeng5</t>
  </si>
  <si>
    <t>Tundeng6</t>
  </si>
  <si>
    <t>Tundeng7</t>
  </si>
  <si>
    <t>Tundeng8</t>
  </si>
  <si>
    <t>Tundeng9</t>
  </si>
  <si>
    <t>Tundeng10</t>
  </si>
  <si>
    <t>Tundeng11</t>
  </si>
  <si>
    <t>Tundeng12</t>
  </si>
  <si>
    <t>Tundeng13</t>
  </si>
  <si>
    <t>Tundeng14</t>
  </si>
  <si>
    <t>Tundeng15</t>
  </si>
  <si>
    <t>Tundeng16</t>
  </si>
  <si>
    <t>Tundeng17</t>
  </si>
  <si>
    <t>Tundeng18</t>
  </si>
  <si>
    <t>Tundeng19</t>
  </si>
  <si>
    <t>Tundeng20</t>
  </si>
  <si>
    <t>Tundeng21</t>
  </si>
  <si>
    <t>Tundeng22</t>
  </si>
  <si>
    <t>Tundeng23</t>
  </si>
  <si>
    <t>Tundeng24</t>
  </si>
  <si>
    <t>Tundeng25</t>
  </si>
  <si>
    <t>Töö1</t>
  </si>
  <si>
    <t>Töö2</t>
  </si>
  <si>
    <t>Töö3</t>
  </si>
  <si>
    <t>Hinne1</t>
  </si>
  <si>
    <t>Hinne2</t>
  </si>
  <si>
    <t>Hinne3</t>
  </si>
  <si>
    <t>Koond</t>
  </si>
  <si>
    <t>h_kuup</t>
  </si>
  <si>
    <t>summa</t>
  </si>
  <si>
    <t>kuupäev</t>
  </si>
  <si>
    <t>kuud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</si>
</sst>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"/>
    <numFmt numFmtId="165" formatCode="0.0"/>
  </numFmts>
  <fonts count="3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23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  <charset val="186"/>
    </font>
    <font>
      <sz val="14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186"/>
    </font>
    <font>
      <sz val="10"/>
      <name val="Arial"/>
      <family val="2"/>
    </font>
    <font>
      <b/>
      <sz val="10"/>
      <color indexed="52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  <charset val="186"/>
    </font>
    <font>
      <sz val="8"/>
      <color indexed="81"/>
      <name val="Tahoma"/>
      <family val="2"/>
      <charset val="186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sz val="10"/>
      <name val="Arial"/>
    </font>
    <font>
      <b/>
      <sz val="16"/>
      <color indexed="12"/>
      <name val="Arial"/>
      <family val="2"/>
    </font>
    <font>
      <b/>
      <sz val="10"/>
      <name val="Arial"/>
    </font>
    <font>
      <b/>
      <i/>
      <sz val="10"/>
      <color indexed="81"/>
      <name val="Tahoma"/>
      <family val="2"/>
    </font>
    <font>
      <sz val="8"/>
      <color indexed="81"/>
      <name val="Tahoma"/>
      <charset val="186"/>
    </font>
    <font>
      <sz val="12"/>
      <color indexed="81"/>
      <name val="Tahoma"/>
      <family val="2"/>
      <charset val="186"/>
    </font>
    <font>
      <b/>
      <sz val="12"/>
      <color indexed="12"/>
      <name val="Arial"/>
      <family val="2"/>
    </font>
    <font>
      <u/>
      <sz val="12"/>
      <color indexed="12"/>
      <name val="Arial"/>
      <family val="2"/>
      <charset val="186"/>
    </font>
    <font>
      <b/>
      <u/>
      <sz val="10"/>
      <name val="Arial"/>
      <family val="2"/>
    </font>
    <font>
      <b/>
      <sz val="10"/>
      <color indexed="12"/>
      <name val="Tahoma"/>
      <family val="2"/>
    </font>
    <font>
      <i/>
      <sz val="11"/>
      <color theme="1"/>
      <name val="Calibri"/>
      <family val="2"/>
      <scheme val="minor"/>
    </font>
    <font>
      <sz val="8"/>
      <name val="Calibri"/>
      <family val="2"/>
      <charset val="186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0" fontId="2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20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1"/>
    <xf numFmtId="0" fontId="4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7" fillId="0" borderId="0" xfId="0" applyFont="1"/>
    <xf numFmtId="0" fontId="7" fillId="0" borderId="0" xfId="0" applyFont="1" applyAlignment="1">
      <alignment horizontal="right"/>
    </xf>
    <xf numFmtId="0" fontId="0" fillId="0" borderId="7" xfId="0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9" fillId="0" borderId="0" xfId="2"/>
    <xf numFmtId="0" fontId="11" fillId="0" borderId="0" xfId="2" applyFont="1" applyAlignment="1">
      <alignment wrapText="1"/>
    </xf>
    <xf numFmtId="0" fontId="9" fillId="0" borderId="8" xfId="2" applyBorder="1"/>
    <xf numFmtId="0" fontId="12" fillId="3" borderId="1" xfId="2" applyFont="1" applyFill="1" applyBorder="1"/>
    <xf numFmtId="0" fontId="13" fillId="4" borderId="9" xfId="2" applyFont="1" applyFill="1" applyBorder="1"/>
    <xf numFmtId="0" fontId="13" fillId="4" borderId="2" xfId="2" quotePrefix="1" applyFont="1" applyFill="1" applyBorder="1"/>
    <xf numFmtId="0" fontId="11" fillId="0" borderId="0" xfId="2" applyFont="1"/>
    <xf numFmtId="0" fontId="9" fillId="0" borderId="10" xfId="2" applyBorder="1"/>
    <xf numFmtId="0" fontId="12" fillId="3" borderId="5" xfId="2" applyFont="1" applyFill="1" applyBorder="1"/>
    <xf numFmtId="0" fontId="9" fillId="4" borderId="11" xfId="2" applyFill="1" applyBorder="1"/>
    <xf numFmtId="0" fontId="13" fillId="4" borderId="6" xfId="2" quotePrefix="1" applyFont="1" applyFill="1" applyBorder="1"/>
    <xf numFmtId="14" fontId="11" fillId="3" borderId="12" xfId="2" applyNumberFormat="1" applyFont="1" applyFill="1" applyBorder="1"/>
    <xf numFmtId="0" fontId="9" fillId="4" borderId="13" xfId="2" applyFill="1" applyBorder="1"/>
    <xf numFmtId="0" fontId="9" fillId="4" borderId="2" xfId="2" applyFill="1" applyBorder="1"/>
    <xf numFmtId="0" fontId="12" fillId="0" borderId="0" xfId="2" applyFont="1"/>
    <xf numFmtId="0" fontId="9" fillId="4" borderId="14" xfId="2" applyFill="1" applyBorder="1"/>
    <xf numFmtId="0" fontId="9" fillId="4" borderId="6" xfId="2" applyFill="1" applyBorder="1"/>
    <xf numFmtId="0" fontId="9" fillId="0" borderId="15" xfId="2" applyBorder="1"/>
    <xf numFmtId="0" fontId="11" fillId="0" borderId="16" xfId="2" applyFont="1" applyBorder="1"/>
    <xf numFmtId="0" fontId="11" fillId="0" borderId="17" xfId="2" applyFont="1" applyBorder="1" applyAlignment="1">
      <alignment horizontal="center"/>
    </xf>
    <xf numFmtId="0" fontId="13" fillId="0" borderId="0" xfId="2" applyFont="1"/>
    <xf numFmtId="0" fontId="9" fillId="0" borderId="13" xfId="2" applyBorder="1"/>
    <xf numFmtId="0" fontId="9" fillId="0" borderId="13" xfId="2" applyBorder="1" applyAlignment="1">
      <alignment horizontal="center"/>
    </xf>
    <xf numFmtId="0" fontId="11" fillId="0" borderId="18" xfId="2" applyFont="1" applyBorder="1" applyAlignment="1">
      <alignment horizontal="center"/>
    </xf>
    <xf numFmtId="0" fontId="11" fillId="0" borderId="17" xfId="2" applyFont="1" applyBorder="1"/>
    <xf numFmtId="0" fontId="9" fillId="0" borderId="19" xfId="2" applyBorder="1"/>
    <xf numFmtId="0" fontId="9" fillId="0" borderId="19" xfId="2" applyBorder="1" applyAlignment="1">
      <alignment horizontal="center"/>
    </xf>
    <xf numFmtId="0" fontId="14" fillId="4" borderId="20" xfId="2" applyFont="1" applyFill="1" applyBorder="1" applyAlignment="1">
      <alignment horizontal="center"/>
    </xf>
    <xf numFmtId="0" fontId="15" fillId="4" borderId="21" xfId="2" applyFont="1" applyFill="1" applyBorder="1" applyAlignment="1">
      <alignment horizontal="center"/>
    </xf>
    <xf numFmtId="0" fontId="13" fillId="4" borderId="22" xfId="2" quotePrefix="1" applyFont="1" applyFill="1" applyBorder="1"/>
    <xf numFmtId="0" fontId="16" fillId="0" borderId="0" xfId="2" applyFont="1"/>
    <xf numFmtId="0" fontId="9" fillId="0" borderId="23" xfId="2" applyBorder="1"/>
    <xf numFmtId="0" fontId="9" fillId="0" borderId="23" xfId="2" applyBorder="1" applyAlignment="1">
      <alignment horizontal="center"/>
    </xf>
    <xf numFmtId="0" fontId="9" fillId="0" borderId="14" xfId="2" applyBorder="1"/>
    <xf numFmtId="0" fontId="9" fillId="0" borderId="14" xfId="2" applyBorder="1" applyAlignment="1">
      <alignment horizontal="center"/>
    </xf>
    <xf numFmtId="0" fontId="11" fillId="0" borderId="16" xfId="2" applyFont="1" applyBorder="1" applyAlignment="1">
      <alignment horizontal="center"/>
    </xf>
    <xf numFmtId="0" fontId="11" fillId="0" borderId="24" xfId="2" applyFont="1" applyBorder="1" applyAlignment="1">
      <alignment horizontal="left"/>
    </xf>
    <xf numFmtId="0" fontId="11" fillId="0" borderId="24" xfId="2" applyFont="1" applyBorder="1" applyAlignment="1">
      <alignment horizontal="center"/>
    </xf>
    <xf numFmtId="0" fontId="9" fillId="3" borderId="1" xfId="2" applyFill="1" applyBorder="1" applyAlignment="1">
      <alignment horizontal="center"/>
    </xf>
    <xf numFmtId="0" fontId="9" fillId="3" borderId="25" xfId="2" applyFill="1" applyBorder="1"/>
    <xf numFmtId="0" fontId="9" fillId="4" borderId="25" xfId="2" applyFill="1" applyBorder="1" applyAlignment="1">
      <alignment horizontal="center"/>
    </xf>
    <xf numFmtId="2" fontId="9" fillId="3" borderId="25" xfId="2" applyNumberFormat="1" applyFill="1" applyBorder="1"/>
    <xf numFmtId="0" fontId="9" fillId="3" borderId="3" xfId="2" applyFill="1" applyBorder="1" applyAlignment="1">
      <alignment horizontal="center"/>
    </xf>
    <xf numFmtId="0" fontId="9" fillId="3" borderId="7" xfId="2" applyFill="1" applyBorder="1"/>
    <xf numFmtId="0" fontId="9" fillId="4" borderId="7" xfId="2" applyFill="1" applyBorder="1" applyAlignment="1">
      <alignment horizontal="center"/>
    </xf>
    <xf numFmtId="2" fontId="9" fillId="3" borderId="7" xfId="2" applyNumberFormat="1" applyFill="1" applyBorder="1"/>
    <xf numFmtId="0" fontId="9" fillId="4" borderId="4" xfId="2" applyFill="1" applyBorder="1"/>
    <xf numFmtId="0" fontId="9" fillId="3" borderId="5" xfId="2" applyFill="1" applyBorder="1"/>
    <xf numFmtId="0" fontId="9" fillId="3" borderId="26" xfId="2" applyFill="1" applyBorder="1"/>
    <xf numFmtId="0" fontId="9" fillId="4" borderId="26" xfId="2" applyFill="1" applyBorder="1"/>
    <xf numFmtId="0" fontId="11" fillId="0" borderId="27" xfId="2" applyFont="1" applyBorder="1" applyAlignment="1">
      <alignment horizontal="right"/>
    </xf>
    <xf numFmtId="2" fontId="13" fillId="4" borderId="22" xfId="2" applyNumberFormat="1" applyFont="1" applyFill="1" applyBorder="1"/>
    <xf numFmtId="0" fontId="13" fillId="4" borderId="22" xfId="2" applyFont="1" applyFill="1" applyBorder="1"/>
    <xf numFmtId="0" fontId="21" fillId="0" borderId="28" xfId="3" applyFont="1" applyBorder="1" applyAlignment="1">
      <alignment horizontal="left" vertical="center" indent="2"/>
    </xf>
    <xf numFmtId="0" fontId="20" fillId="0" borderId="0" xfId="3"/>
    <xf numFmtId="0" fontId="22" fillId="0" borderId="29" xfId="3" applyFont="1" applyBorder="1"/>
    <xf numFmtId="0" fontId="20" fillId="0" borderId="30" xfId="3" applyBorder="1"/>
    <xf numFmtId="0" fontId="20" fillId="0" borderId="31" xfId="3" applyBorder="1"/>
    <xf numFmtId="0" fontId="11" fillId="0" borderId="16" xfId="3" applyFont="1" applyBorder="1"/>
    <xf numFmtId="0" fontId="11" fillId="0" borderId="24" xfId="3" applyFont="1" applyBorder="1"/>
    <xf numFmtId="0" fontId="20" fillId="0" borderId="32" xfId="3" applyBorder="1"/>
    <xf numFmtId="0" fontId="20" fillId="0" borderId="33" xfId="3" applyBorder="1"/>
    <xf numFmtId="0" fontId="22" fillId="0" borderId="0" xfId="3" applyFont="1"/>
    <xf numFmtId="0" fontId="20" fillId="0" borderId="1" xfId="3" applyBorder="1"/>
    <xf numFmtId="0" fontId="20" fillId="4" borderId="25" xfId="3" applyFill="1" applyBorder="1"/>
    <xf numFmtId="0" fontId="20" fillId="0" borderId="3" xfId="3" applyBorder="1"/>
    <xf numFmtId="0" fontId="20" fillId="4" borderId="7" xfId="3" applyFill="1" applyBorder="1"/>
    <xf numFmtId="0" fontId="20" fillId="0" borderId="5" xfId="3" applyBorder="1"/>
    <xf numFmtId="0" fontId="20" fillId="4" borderId="26" xfId="3" applyFill="1" applyBorder="1"/>
    <xf numFmtId="0" fontId="20" fillId="0" borderId="34" xfId="3" applyBorder="1"/>
    <xf numFmtId="0" fontId="20" fillId="0" borderId="35" xfId="3" applyBorder="1"/>
    <xf numFmtId="0" fontId="11" fillId="0" borderId="0" xfId="3" applyFont="1"/>
    <xf numFmtId="0" fontId="13" fillId="0" borderId="0" xfId="3" applyFont="1"/>
    <xf numFmtId="0" fontId="11" fillId="0" borderId="17" xfId="3" applyFont="1" applyBorder="1" applyAlignment="1">
      <alignment horizontal="center"/>
    </xf>
    <xf numFmtId="0" fontId="11" fillId="0" borderId="16" xfId="3" applyFont="1" applyBorder="1" applyAlignment="1">
      <alignment horizontal="left"/>
    </xf>
    <xf numFmtId="0" fontId="11" fillId="0" borderId="24" xfId="3" applyFont="1" applyBorder="1" applyAlignment="1">
      <alignment horizontal="center"/>
    </xf>
    <xf numFmtId="0" fontId="11" fillId="0" borderId="17" xfId="3" applyFont="1" applyBorder="1"/>
    <xf numFmtId="0" fontId="13" fillId="0" borderId="13" xfId="3" applyFont="1" applyBorder="1"/>
    <xf numFmtId="0" fontId="20" fillId="0" borderId="13" xfId="3" applyBorder="1" applyAlignment="1">
      <alignment horizontal="center"/>
    </xf>
    <xf numFmtId="0" fontId="13" fillId="3" borderId="1" xfId="3" applyFont="1" applyFill="1" applyBorder="1"/>
    <xf numFmtId="0" fontId="13" fillId="4" borderId="25" xfId="3" applyFont="1" applyFill="1" applyBorder="1" applyAlignment="1">
      <alignment horizontal="center"/>
    </xf>
    <xf numFmtId="2" fontId="13" fillId="3" borderId="25" xfId="3" applyNumberFormat="1" applyFont="1" applyFill="1" applyBorder="1"/>
    <xf numFmtId="2" fontId="13" fillId="4" borderId="2" xfId="3" applyNumberFormat="1" applyFont="1" applyFill="1" applyBorder="1"/>
    <xf numFmtId="0" fontId="13" fillId="0" borderId="19" xfId="3" applyFont="1" applyBorder="1"/>
    <xf numFmtId="0" fontId="20" fillId="0" borderId="19" xfId="3" applyBorder="1" applyAlignment="1">
      <alignment horizontal="center"/>
    </xf>
    <xf numFmtId="0" fontId="13" fillId="3" borderId="3" xfId="3" applyFont="1" applyFill="1" applyBorder="1"/>
    <xf numFmtId="0" fontId="13" fillId="4" borderId="7" xfId="3" applyFont="1" applyFill="1" applyBorder="1" applyAlignment="1">
      <alignment horizontal="center"/>
    </xf>
    <xf numFmtId="2" fontId="13" fillId="3" borderId="7" xfId="3" applyNumberFormat="1" applyFont="1" applyFill="1" applyBorder="1"/>
    <xf numFmtId="2" fontId="13" fillId="4" borderId="4" xfId="3" applyNumberFormat="1" applyFont="1" applyFill="1" applyBorder="1"/>
    <xf numFmtId="0" fontId="13" fillId="0" borderId="23" xfId="3" applyFont="1" applyBorder="1"/>
    <xf numFmtId="0" fontId="20" fillId="0" borderId="23" xfId="3" applyBorder="1" applyAlignment="1">
      <alignment horizontal="center"/>
    </xf>
    <xf numFmtId="0" fontId="13" fillId="0" borderId="14" xfId="3" applyFont="1" applyBorder="1"/>
    <xf numFmtId="0" fontId="20" fillId="0" borderId="14" xfId="3" applyBorder="1" applyAlignment="1">
      <alignment horizontal="center"/>
    </xf>
    <xf numFmtId="0" fontId="13" fillId="3" borderId="5" xfId="3" applyFont="1" applyFill="1" applyBorder="1"/>
    <xf numFmtId="0" fontId="13" fillId="4" borderId="26" xfId="3" applyFont="1" applyFill="1" applyBorder="1"/>
    <xf numFmtId="0" fontId="13" fillId="3" borderId="26" xfId="3" applyFont="1" applyFill="1" applyBorder="1"/>
    <xf numFmtId="0" fontId="13" fillId="4" borderId="6" xfId="3" applyFont="1" applyFill="1" applyBorder="1"/>
    <xf numFmtId="0" fontId="11" fillId="0" borderId="27" xfId="3" applyFont="1" applyBorder="1" applyAlignment="1">
      <alignment horizontal="right"/>
    </xf>
    <xf numFmtId="2" fontId="13" fillId="4" borderId="22" xfId="3" applyNumberFormat="1" applyFont="1" applyFill="1" applyBorder="1"/>
    <xf numFmtId="0" fontId="11" fillId="0" borderId="25" xfId="2" applyFont="1" applyBorder="1"/>
    <xf numFmtId="0" fontId="11" fillId="0" borderId="2" xfId="2" applyFont="1" applyBorder="1"/>
    <xf numFmtId="0" fontId="13" fillId="5" borderId="3" xfId="2" quotePrefix="1" applyFont="1" applyFill="1" applyBorder="1" applyAlignment="1">
      <alignment horizontal="center"/>
    </xf>
    <xf numFmtId="0" fontId="13" fillId="0" borderId="7" xfId="2" applyFont="1" applyBorder="1" applyAlignment="1">
      <alignment horizontal="center"/>
    </xf>
    <xf numFmtId="0" fontId="13" fillId="0" borderId="4" xfId="2" applyFont="1" applyBorder="1" applyAlignment="1">
      <alignment horizontal="center"/>
    </xf>
    <xf numFmtId="0" fontId="13" fillId="3" borderId="1" xfId="2" applyFont="1" applyFill="1" applyBorder="1" applyAlignment="1">
      <alignment horizontal="center"/>
    </xf>
    <xf numFmtId="0" fontId="13" fillId="4" borderId="2" xfId="2" applyFont="1" applyFill="1" applyBorder="1" applyAlignment="1">
      <alignment horizontal="right"/>
    </xf>
    <xf numFmtId="0" fontId="11" fillId="0" borderId="1" xfId="2" applyFont="1" applyBorder="1" applyAlignment="1">
      <alignment horizontal="center"/>
    </xf>
    <xf numFmtId="0" fontId="11" fillId="0" borderId="25" xfId="2" applyFont="1" applyBorder="1" applyAlignment="1">
      <alignment horizontal="center"/>
    </xf>
    <xf numFmtId="0" fontId="11" fillId="0" borderId="2" xfId="2" applyFont="1" applyBorder="1" applyAlignment="1">
      <alignment horizontal="center"/>
    </xf>
    <xf numFmtId="0" fontId="13" fillId="3" borderId="3" xfId="2" applyFont="1" applyFill="1" applyBorder="1" applyAlignment="1">
      <alignment horizontal="center"/>
    </xf>
    <xf numFmtId="0" fontId="13" fillId="4" borderId="4" xfId="2" applyFont="1" applyFill="1" applyBorder="1" applyAlignment="1">
      <alignment horizontal="right"/>
    </xf>
    <xf numFmtId="0" fontId="13" fillId="3" borderId="3" xfId="2" applyFont="1" applyFill="1" applyBorder="1"/>
    <xf numFmtId="0" fontId="13" fillId="3" borderId="7" xfId="2" applyFont="1" applyFill="1" applyBorder="1"/>
    <xf numFmtId="0" fontId="13" fillId="4" borderId="7" xfId="2" applyFont="1" applyFill="1" applyBorder="1"/>
    <xf numFmtId="0" fontId="13" fillId="4" borderId="4" xfId="2" applyFont="1" applyFill="1" applyBorder="1"/>
    <xf numFmtId="0" fontId="13" fillId="5" borderId="5" xfId="2" applyFont="1" applyFill="1" applyBorder="1" applyAlignment="1">
      <alignment horizontal="center"/>
    </xf>
    <xf numFmtId="0" fontId="13" fillId="0" borderId="26" xfId="2" applyFont="1" applyBorder="1" applyAlignment="1">
      <alignment horizontal="center"/>
    </xf>
    <xf numFmtId="0" fontId="13" fillId="0" borderId="6" xfId="2" applyFont="1" applyBorder="1" applyAlignment="1">
      <alignment horizontal="center"/>
    </xf>
    <xf numFmtId="0" fontId="13" fillId="3" borderId="5" xfId="2" applyFont="1" applyFill="1" applyBorder="1"/>
    <xf numFmtId="0" fontId="13" fillId="3" borderId="26" xfId="2" applyFont="1" applyFill="1" applyBorder="1"/>
    <xf numFmtId="0" fontId="13" fillId="4" borderId="26" xfId="2" applyFont="1" applyFill="1" applyBorder="1"/>
    <xf numFmtId="0" fontId="13" fillId="4" borderId="6" xfId="2" applyFont="1" applyFill="1" applyBorder="1"/>
    <xf numFmtId="0" fontId="13" fillId="0" borderId="0" xfId="2" applyFont="1" applyAlignment="1">
      <alignment horizontal="center"/>
    </xf>
    <xf numFmtId="0" fontId="13" fillId="3" borderId="5" xfId="2" applyFont="1" applyFill="1" applyBorder="1" applyAlignment="1">
      <alignment horizontal="center"/>
    </xf>
    <xf numFmtId="0" fontId="13" fillId="4" borderId="6" xfId="2" applyFont="1" applyFill="1" applyBorder="1" applyAlignment="1">
      <alignment horizontal="right"/>
    </xf>
    <xf numFmtId="0" fontId="26" fillId="0" borderId="0" xfId="2" applyFont="1"/>
    <xf numFmtId="0" fontId="28" fillId="0" borderId="0" xfId="4" applyFont="1" applyAlignment="1" applyProtection="1"/>
    <xf numFmtId="0" fontId="11" fillId="6" borderId="7" xfId="2" applyFont="1" applyFill="1" applyBorder="1"/>
    <xf numFmtId="0" fontId="11" fillId="6" borderId="7" xfId="2" applyFont="1" applyFill="1" applyBorder="1" applyAlignment="1">
      <alignment horizontal="center"/>
    </xf>
    <xf numFmtId="0" fontId="11" fillId="6" borderId="7" xfId="2" applyFont="1" applyFill="1" applyBorder="1" applyAlignment="1">
      <alignment horizontal="right"/>
    </xf>
    <xf numFmtId="164" fontId="13" fillId="3" borderId="7" xfId="2" applyNumberFormat="1" applyFont="1" applyFill="1" applyBorder="1" applyAlignment="1">
      <alignment horizontal="center"/>
    </xf>
    <xf numFmtId="0" fontId="13" fillId="3" borderId="7" xfId="2" applyFont="1" applyFill="1" applyBorder="1" applyAlignment="1">
      <alignment horizontal="center"/>
    </xf>
    <xf numFmtId="0" fontId="13" fillId="4" borderId="7" xfId="2" applyFont="1" applyFill="1" applyBorder="1" applyAlignment="1">
      <alignment horizontal="center"/>
    </xf>
    <xf numFmtId="165" fontId="13" fillId="3" borderId="7" xfId="2" applyNumberFormat="1" applyFont="1" applyFill="1" applyBorder="1"/>
    <xf numFmtId="2" fontId="13" fillId="4" borderId="7" xfId="2" applyNumberFormat="1" applyFont="1" applyFill="1" applyBorder="1"/>
    <xf numFmtId="0" fontId="13" fillId="0" borderId="7" xfId="2" applyFont="1" applyBorder="1"/>
    <xf numFmtId="0" fontId="11" fillId="0" borderId="7" xfId="2" applyFont="1" applyBorder="1" applyAlignment="1">
      <alignment horizontal="right"/>
    </xf>
    <xf numFmtId="165" fontId="11" fillId="4" borderId="7" xfId="2" applyNumberFormat="1" applyFont="1" applyFill="1" applyBorder="1"/>
    <xf numFmtId="0" fontId="13" fillId="0" borderId="0" xfId="5" applyFont="1"/>
    <xf numFmtId="0" fontId="11" fillId="0" borderId="0" xfId="5" applyFont="1" applyAlignment="1">
      <alignment horizontal="centerContinuous"/>
    </xf>
    <xf numFmtId="0" fontId="13" fillId="0" borderId="0" xfId="5" applyFont="1" applyAlignment="1">
      <alignment horizontal="centerContinuous"/>
    </xf>
    <xf numFmtId="0" fontId="11" fillId="0" borderId="0" xfId="5" quotePrefix="1" applyFont="1" applyAlignment="1">
      <alignment horizontal="center"/>
    </xf>
    <xf numFmtId="0" fontId="11" fillId="0" borderId="0" xfId="5" applyFont="1" applyAlignment="1">
      <alignment horizontal="center"/>
    </xf>
    <xf numFmtId="0" fontId="11" fillId="0" borderId="12" xfId="5" applyFont="1" applyBorder="1"/>
    <xf numFmtId="0" fontId="11" fillId="0" borderId="18" xfId="5" applyFont="1" applyBorder="1" applyAlignment="1">
      <alignment horizontal="center"/>
    </xf>
    <xf numFmtId="0" fontId="11" fillId="0" borderId="24" xfId="5" applyFont="1" applyBorder="1" applyAlignment="1">
      <alignment horizontal="center"/>
    </xf>
    <xf numFmtId="0" fontId="11" fillId="0" borderId="17" xfId="5" applyFont="1" applyBorder="1" applyAlignment="1">
      <alignment horizontal="center"/>
    </xf>
    <xf numFmtId="0" fontId="11" fillId="0" borderId="36" xfId="5" applyFont="1" applyBorder="1"/>
    <xf numFmtId="0" fontId="13" fillId="0" borderId="37" xfId="5" applyFont="1" applyBorder="1" applyAlignment="1">
      <alignment horizontal="center"/>
    </xf>
    <xf numFmtId="0" fontId="13" fillId="0" borderId="38" xfId="5" applyFont="1" applyBorder="1" applyAlignment="1">
      <alignment horizontal="center"/>
    </xf>
    <xf numFmtId="0" fontId="13" fillId="0" borderId="39" xfId="5" applyFont="1" applyBorder="1" applyAlignment="1">
      <alignment horizontal="center"/>
    </xf>
    <xf numFmtId="0" fontId="11" fillId="0" borderId="19" xfId="5" applyFont="1" applyBorder="1"/>
    <xf numFmtId="0" fontId="13" fillId="0" borderId="40" xfId="5" applyFont="1" applyBorder="1" applyAlignment="1">
      <alignment horizontal="center"/>
    </xf>
    <xf numFmtId="0" fontId="13" fillId="0" borderId="7" xfId="5" applyFont="1" applyBorder="1" applyAlignment="1">
      <alignment horizontal="center"/>
    </xf>
    <xf numFmtId="0" fontId="13" fillId="0" borderId="4" xfId="5" applyFont="1" applyBorder="1" applyAlignment="1">
      <alignment horizontal="center"/>
    </xf>
    <xf numFmtId="0" fontId="11" fillId="0" borderId="14" xfId="5" applyFont="1" applyBorder="1"/>
    <xf numFmtId="0" fontId="13" fillId="0" borderId="21" xfId="5" applyFont="1" applyBorder="1" applyAlignment="1">
      <alignment horizontal="center"/>
    </xf>
    <xf numFmtId="0" fontId="13" fillId="0" borderId="26" xfId="5" applyFont="1" applyBorder="1" applyAlignment="1">
      <alignment horizontal="center"/>
    </xf>
    <xf numFmtId="0" fontId="13" fillId="0" borderId="6" xfId="5" applyFont="1" applyBorder="1" applyAlignment="1">
      <alignment horizontal="center"/>
    </xf>
    <xf numFmtId="0" fontId="30" fillId="0" borderId="0" xfId="0" applyFont="1"/>
    <xf numFmtId="0" fontId="0" fillId="0" borderId="0" xfId="0" applyAlignment="1">
      <alignment horizontal="left"/>
    </xf>
    <xf numFmtId="14" fontId="0" fillId="7" borderId="7" xfId="0" applyNumberFormat="1" applyFill="1" applyBorder="1"/>
    <xf numFmtId="0" fontId="0" fillId="7" borderId="7" xfId="0" applyFill="1" applyBorder="1"/>
    <xf numFmtId="0" fontId="0" fillId="8" borderId="7" xfId="0" applyFill="1" applyBorder="1"/>
    <xf numFmtId="0" fontId="0" fillId="9" borderId="7" xfId="0" applyFill="1" applyBorder="1"/>
    <xf numFmtId="0" fontId="0" fillId="7" borderId="7" xfId="0" applyFill="1" applyBorder="1" applyAlignment="1">
      <alignment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0" fillId="9" borderId="7" xfId="0" applyFill="1" applyBorder="1" applyAlignment="1">
      <alignment vertical="center" wrapText="1"/>
    </xf>
    <xf numFmtId="0" fontId="1" fillId="10" borderId="7" xfId="0" applyFont="1" applyFill="1" applyBorder="1" applyAlignment="1">
      <alignment horizontal="center" vertical="center" wrapText="1"/>
    </xf>
    <xf numFmtId="3" fontId="0" fillId="7" borderId="7" xfId="0" applyNumberFormat="1" applyFill="1" applyBorder="1"/>
    <xf numFmtId="3" fontId="0" fillId="8" borderId="7" xfId="0" applyNumberFormat="1" applyFill="1" applyBorder="1"/>
    <xf numFmtId="14" fontId="0" fillId="8" borderId="7" xfId="0" applyNumberFormat="1" applyFill="1" applyBorder="1"/>
    <xf numFmtId="0" fontId="0" fillId="11" borderId="7" xfId="0" applyFill="1" applyBorder="1"/>
    <xf numFmtId="0" fontId="0" fillId="12" borderId="7" xfId="0" applyFill="1" applyBorder="1"/>
    <xf numFmtId="0" fontId="7" fillId="13" borderId="7" xfId="0" applyFont="1" applyFill="1" applyBorder="1"/>
    <xf numFmtId="0" fontId="0" fillId="0" borderId="0" xfId="0" applyAlignment="1">
      <alignment horizontal="center" vertical="center"/>
    </xf>
    <xf numFmtId="0" fontId="0" fillId="0" borderId="0" xfId="0"/>
    <xf numFmtId="0" fontId="10" fillId="0" borderId="0" xfId="2" applyFont="1" applyAlignment="1">
      <alignment horizontal="center"/>
    </xf>
    <xf numFmtId="0" fontId="11" fillId="0" borderId="16" xfId="2" applyFont="1" applyBorder="1" applyAlignment="1">
      <alignment horizontal="left" indent="2"/>
    </xf>
    <xf numFmtId="0" fontId="11" fillId="0" borderId="17" xfId="2" applyFont="1" applyBorder="1" applyAlignment="1">
      <alignment horizontal="left" indent="2"/>
    </xf>
    <xf numFmtId="0" fontId="11" fillId="0" borderId="1" xfId="2" applyFont="1" applyBorder="1" applyAlignment="1">
      <alignment horizontal="left" indent="2"/>
    </xf>
    <xf numFmtId="0" fontId="11" fillId="0" borderId="2" xfId="2" applyFont="1" applyBorder="1" applyAlignment="1">
      <alignment horizontal="left" indent="2"/>
    </xf>
    <xf numFmtId="0" fontId="11" fillId="0" borderId="5" xfId="2" applyFont="1" applyBorder="1" applyAlignment="1">
      <alignment horizontal="left" indent="2"/>
    </xf>
    <xf numFmtId="0" fontId="11" fillId="0" borderId="6" xfId="2" applyFont="1" applyBorder="1" applyAlignment="1">
      <alignment horizontal="left" indent="2"/>
    </xf>
    <xf numFmtId="0" fontId="10" fillId="0" borderId="0" xfId="3" applyFont="1" applyAlignment="1">
      <alignment horizontal="center"/>
    </xf>
    <xf numFmtId="0" fontId="11" fillId="0" borderId="0" xfId="2" applyFont="1" applyAlignment="1">
      <alignment horizontal="center" vertical="center" wrapText="1"/>
    </xf>
  </cellXfs>
  <cellStyles count="6">
    <cellStyle name="Hyperlink" xfId="1" builtinId="8"/>
    <cellStyle name="Hyperlink 2" xfId="4" xr:uid="{0441FDDC-09F6-4029-B4CB-FF845024CF64}"/>
    <cellStyle name="Normal" xfId="0" builtinId="0"/>
    <cellStyle name="Normal 2" xfId="2" xr:uid="{2E7601C7-06D8-48CC-A190-83A15E3853F6}"/>
    <cellStyle name="Normal 3" xfId="3" xr:uid="{063C7D4E-B340-4647-91AF-9B1BD3A10651}"/>
    <cellStyle name="Normal_Sheet1" xfId="5" xr:uid="{62FB3EC9-C829-4A63-9148-14A2D1BD8F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284862</xdr:colOff>
      <xdr:row>0</xdr:row>
      <xdr:rowOff>163256</xdr:rowOff>
    </xdr:from>
    <xdr:ext cx="5256696" cy="323727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622639" y="163256"/>
          <a:ext cx="5256696" cy="32372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72000" rIns="108000" bIns="72000" rtlCol="0" anchor="t">
          <a:spAutoFit/>
        </a:bodyPr>
        <a:lstStyle/>
        <a:p>
          <a:pPr>
            <a:spcAft>
              <a:spcPts val="600"/>
            </a:spcAft>
          </a:pPr>
          <a:r>
            <a:rPr lang="et-EE" sz="1200"/>
            <a:t>1. Töölehel GCI on Maailma Majandusfoorumi globaalse konkurentsivõime edetabel. Veerus A on riigi koht edetabelis, veerus D koht eelmise aasta </a:t>
          </a:r>
          <a:r>
            <a:rPr lang="et-EE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edetabelis.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r>
            <a:rPr lang="et-EE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a) Leida kolm riiki (muutus ja nimetus), mis parandasid kõige rohkem oma kohta </a:t>
          </a:r>
          <a:br>
            <a:rPr lang="et-EE" sz="1200" baseline="0">
              <a:solidFill>
                <a:schemeClr val="dk1"/>
              </a:solidFill>
              <a:latin typeface="+mn-lt"/>
              <a:ea typeface="+mn-ea"/>
              <a:cs typeface="+mn-cs"/>
            </a:rPr>
          </a:br>
          <a:r>
            <a:rPr lang="et-EE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ja kolm riiki, mis langesid edetabelis kõige enam.</a:t>
          </a:r>
        </a:p>
        <a:p>
          <a:pPr>
            <a:spcAft>
              <a:spcPts val="600"/>
            </a:spcAft>
          </a:pPr>
          <a:r>
            <a:rPr lang="et-EE" sz="1200"/>
            <a:t>b) Leida veeru</a:t>
          </a:r>
          <a:r>
            <a:rPr lang="et-EE" sz="1200" baseline="0"/>
            <a:t> Score andmetest aritmeetiline keskmine, mediaan (asendikeskmine) ja kvartiilid. Leida, mitu väärtust on igast kvartiilist suuremad ja mitu väiksemad.</a:t>
          </a:r>
          <a:endParaRPr lang="et-EE" sz="1200"/>
        </a:p>
        <a:p>
          <a:pPr>
            <a:spcAft>
              <a:spcPts val="600"/>
            </a:spcAft>
          </a:pPr>
          <a:endParaRPr lang="et-EE" sz="1200"/>
        </a:p>
        <a:p>
          <a:pPr>
            <a:spcAft>
              <a:spcPts val="600"/>
            </a:spcAft>
          </a:pPr>
          <a:r>
            <a:rPr lang="et-EE" sz="1200"/>
            <a:t>Vihjed: </a:t>
          </a:r>
        </a:p>
        <a:p>
          <a:pPr>
            <a:spcAft>
              <a:spcPts val="600"/>
            </a:spcAft>
          </a:pPr>
          <a:r>
            <a:rPr lang="et-EE" sz="1200"/>
            <a:t>Tabelisse</a:t>
          </a:r>
          <a:r>
            <a:rPr lang="et-EE" sz="1200" baseline="0"/>
            <a:t> tuleks lisada abiveerg kohtade vahe leidmiseks. Mõnel riigil puudub eelmise aasta koht, probleemide vältimiseks tuleks kasutada fn IFERROR.</a:t>
          </a:r>
        </a:p>
        <a:p>
          <a:pPr>
            <a:spcAft>
              <a:spcPts val="600"/>
            </a:spcAft>
          </a:pPr>
          <a:r>
            <a:rPr lang="et-EE" sz="1200" baseline="0"/>
            <a:t>Võib lisada ka abiveeru muutuse järjenr saamiseks (fn RANK); see ei ole vajalik, kui suurimad tõusud/langused leida fn-dega LARGE/SMALL.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412</xdr:colOff>
      <xdr:row>0</xdr:row>
      <xdr:rowOff>9938</xdr:rowOff>
    </xdr:from>
    <xdr:ext cx="4962525" cy="120545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12" y="9938"/>
          <a:ext cx="4962525" cy="120545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72000" rIns="108000" bIns="72000" rtlCol="0" anchor="t">
          <a:noAutofit/>
        </a:bodyPr>
        <a:lstStyle/>
        <a:p>
          <a:r>
            <a:rPr lang="et-EE" sz="1200"/>
            <a:t>2.  Teha tabel, milles on 25 tudengi kolme kontrolltöö juhuarvudena </a:t>
          </a:r>
        </a:p>
        <a:p>
          <a:r>
            <a:rPr lang="et-EE" sz="1200"/>
            <a:t>leitud tulemused (40-100 punkti, fn RANDBETWEEN). </a:t>
          </a:r>
        </a:p>
        <a:p>
          <a:r>
            <a:rPr lang="et-EE" sz="1200" baseline="0"/>
            <a:t>Punktidest hinde (0 kuni 5) leidmiseks moodustada otsitabel (2 veergu: punktid ja hinded).</a:t>
          </a:r>
          <a:endParaRPr lang="et-EE" sz="1200"/>
        </a:p>
        <a:p>
          <a:endParaRPr lang="et-EE" sz="1200"/>
        </a:p>
        <a:p>
          <a:r>
            <a:rPr lang="et-EE" sz="1200"/>
            <a:t>a) Leida koondhinne: kolme hinde keskmine, mis antakse vaid juhul,</a:t>
          </a:r>
        </a:p>
        <a:p>
          <a:r>
            <a:rPr lang="et-EE" sz="1200"/>
            <a:t>kui kõik kolm hinnet on vähemalt "ühed".</a:t>
          </a:r>
        </a:p>
        <a:p>
          <a:endParaRPr lang="et-EE" sz="1200"/>
        </a:p>
        <a:p>
          <a:r>
            <a:rPr lang="et-EE" sz="1200"/>
            <a:t>b) Leida koondhinnete keskmine, mediaan ja kõige rohkem esinev hinne.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89784</xdr:colOff>
      <xdr:row>0</xdr:row>
      <xdr:rowOff>0</xdr:rowOff>
    </xdr:from>
    <xdr:ext cx="4095750" cy="21754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9485244" y="0"/>
          <a:ext cx="4095750" cy="21754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72000" rIns="108000" bIns="72000" rtlCol="0" anchor="t">
          <a:spAutoFit/>
        </a:bodyPr>
        <a:lstStyle/>
        <a:p>
          <a:r>
            <a:rPr lang="et-EE" sz="1100"/>
            <a:t>4. Sisestada töölehele Hoius järgmised tähtajalise hoiuse andmed:</a:t>
          </a:r>
        </a:p>
        <a:p>
          <a:r>
            <a:rPr lang="et-EE" sz="1100"/>
            <a:t>	hoiustamise kuupäev</a:t>
          </a:r>
        </a:p>
        <a:p>
          <a:r>
            <a:rPr lang="et-EE" sz="1100"/>
            <a:t>	hoiustatav summa</a:t>
          </a:r>
        </a:p>
        <a:p>
          <a:r>
            <a:rPr lang="et-EE" sz="1100"/>
            <a:t>	valuuta</a:t>
          </a:r>
        </a:p>
        <a:p>
          <a:r>
            <a:rPr lang="et-EE" sz="1100"/>
            <a:t>	hoiustamise kestus (kuudes)</a:t>
          </a:r>
        </a:p>
        <a:p>
          <a:pPr>
            <a:spcBef>
              <a:spcPts val="600"/>
            </a:spcBef>
          </a:pPr>
          <a:r>
            <a:rPr lang="et-EE" sz="1100"/>
            <a:t>Lahtritele valuuta ja hoiustamise kestus määrata sobiv sisestuskontroll (valideerimine).</a:t>
          </a:r>
        </a:p>
        <a:p>
          <a:pPr>
            <a:spcBef>
              <a:spcPts val="600"/>
            </a:spcBef>
          </a:pPr>
          <a:r>
            <a:rPr lang="et-EE" sz="1100"/>
            <a:t>Leida tabelist vastavale hoiusele kehtiv intress ja arvutada hoiuse lõppsumma ja väljamaksmise kuupäev.</a:t>
          </a:r>
        </a:p>
        <a:p>
          <a:pPr>
            <a:spcBef>
              <a:spcPts val="600"/>
            </a:spcBef>
          </a:pPr>
          <a:r>
            <a:rPr lang="et-EE" sz="1100"/>
            <a:t>NB! intress on aasta kohta.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57150</xdr:colOff>
      <xdr:row>2</xdr:row>
      <xdr:rowOff>114300</xdr:rowOff>
    </xdr:from>
    <xdr:ext cx="3441700" cy="81173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A6C82A2-025F-4C6F-B0CE-9B7BAA054E72}"/>
            </a:ext>
          </a:extLst>
        </xdr:cNvPr>
        <xdr:cNvSpPr txBox="1"/>
      </xdr:nvSpPr>
      <xdr:spPr>
        <a:xfrm>
          <a:off x="2499458" y="485531"/>
          <a:ext cx="3441700" cy="8117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108000" rIns="108000" bIns="108000" rtlCol="0" anchor="t">
          <a:spAutoFit/>
        </a:bodyPr>
        <a:lstStyle/>
        <a:p>
          <a:pPr>
            <a:spcBef>
              <a:spcPts val="600"/>
            </a:spcBef>
          </a:pPr>
          <a:r>
            <a:rPr lang="et-EE" sz="1100"/>
            <a:t>Antud on koond: mingis aines saadud hinnete jaotus</a:t>
          </a:r>
          <a:r>
            <a:rPr lang="et-EE" sz="1100" baseline="0"/>
            <a:t> (mitu õppurit on saanud mingi hinde).</a:t>
          </a:r>
        </a:p>
        <a:p>
          <a:pPr>
            <a:spcBef>
              <a:spcPts val="600"/>
            </a:spcBef>
          </a:pPr>
          <a:r>
            <a:rPr lang="et-EE" sz="1100" baseline="0"/>
            <a:t>Leida tabeli andmete alusel keskmine hinne selles aines.</a:t>
          </a:r>
          <a:endParaRPr lang="et-EE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ra.ttu.ee\home\Kersti.Antoi\Documents\tudeng\2019k\IDK1615\otsifunktsioon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õnastik"/>
      <sheetName val="Index&amp;Match"/>
      <sheetName val="VLookup&amp;Lookup"/>
      <sheetName val="Vahemik"/>
      <sheetName val="Arve"/>
      <sheetName val="Kaubad"/>
      <sheetName val="Palgid"/>
      <sheetName val="Hinnakiri"/>
      <sheetName val="Lisad"/>
      <sheetName val="Index"/>
      <sheetName val="Abi"/>
      <sheetName val="Match"/>
      <sheetName val="VHLookup"/>
      <sheetName val="Hinnakirj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5">
          <cell r="B15">
            <v>4</v>
          </cell>
        </row>
        <row r="21">
          <cell r="C21">
            <v>8</v>
          </cell>
          <cell r="D21">
            <v>8</v>
          </cell>
          <cell r="E21">
            <v>132</v>
          </cell>
        </row>
        <row r="22">
          <cell r="C22">
            <v>9</v>
          </cell>
          <cell r="D22">
            <v>10</v>
          </cell>
          <cell r="E22">
            <v>143</v>
          </cell>
        </row>
        <row r="23">
          <cell r="C23">
            <v>10</v>
          </cell>
          <cell r="D23">
            <v>12</v>
          </cell>
          <cell r="E23">
            <v>137</v>
          </cell>
        </row>
        <row r="24">
          <cell r="C24">
            <v>3</v>
          </cell>
          <cell r="D24">
            <v>3</v>
          </cell>
          <cell r="E24">
            <v>135</v>
          </cell>
        </row>
        <row r="25">
          <cell r="C25">
            <v>5</v>
          </cell>
          <cell r="D25">
            <v>4</v>
          </cell>
          <cell r="E25">
            <v>68</v>
          </cell>
        </row>
      </sheetData>
      <sheetData sheetId="10">
        <row r="3">
          <cell r="B3" t="str">
            <v>null</v>
          </cell>
        </row>
        <row r="4">
          <cell r="B4" t="str">
            <v>üks</v>
          </cell>
        </row>
        <row r="5">
          <cell r="B5" t="str">
            <v>kaks</v>
          </cell>
        </row>
        <row r="6">
          <cell r="B6" t="str">
            <v>kolm</v>
          </cell>
          <cell r="F6">
            <v>2</v>
          </cell>
          <cell r="G6">
            <v>3</v>
          </cell>
          <cell r="H6">
            <v>3</v>
          </cell>
          <cell r="I6">
            <v>4</v>
          </cell>
          <cell r="J6">
            <v>4</v>
          </cell>
          <cell r="K6">
            <v>6</v>
          </cell>
          <cell r="L6">
            <v>7</v>
          </cell>
          <cell r="M6">
            <v>8</v>
          </cell>
          <cell r="N6">
            <v>10</v>
          </cell>
          <cell r="O6">
            <v>12</v>
          </cell>
        </row>
        <row r="7">
          <cell r="B7" t="str">
            <v>neli</v>
          </cell>
        </row>
        <row r="8">
          <cell r="B8" t="str">
            <v>viis</v>
          </cell>
        </row>
        <row r="9">
          <cell r="B9" t="str">
            <v>kuus</v>
          </cell>
        </row>
        <row r="10">
          <cell r="B10" t="str">
            <v>seitse</v>
          </cell>
        </row>
        <row r="11">
          <cell r="B11" t="str">
            <v>kaheksa</v>
          </cell>
        </row>
        <row r="12">
          <cell r="B12" t="str">
            <v>üheksa</v>
          </cell>
        </row>
        <row r="16">
          <cell r="B16">
            <v>1</v>
          </cell>
          <cell r="C16" t="str">
            <v>A. Kask</v>
          </cell>
          <cell r="D16">
            <v>65.3</v>
          </cell>
          <cell r="E16">
            <v>3</v>
          </cell>
        </row>
        <row r="17">
          <cell r="B17">
            <v>2</v>
          </cell>
          <cell r="C17" t="str">
            <v>P. Lepp</v>
          </cell>
          <cell r="D17">
            <v>74.5</v>
          </cell>
          <cell r="E17">
            <v>2</v>
          </cell>
        </row>
        <row r="18">
          <cell r="B18">
            <v>3</v>
          </cell>
          <cell r="C18" t="str">
            <v>K. Mänd</v>
          </cell>
          <cell r="D18">
            <v>65.3</v>
          </cell>
          <cell r="E18">
            <v>5</v>
          </cell>
        </row>
        <row r="19">
          <cell r="B19">
            <v>4</v>
          </cell>
          <cell r="C19" t="str">
            <v>L. Tamm</v>
          </cell>
          <cell r="D19">
            <v>42.6</v>
          </cell>
          <cell r="E19">
            <v>2</v>
          </cell>
        </row>
        <row r="20">
          <cell r="B20">
            <v>5</v>
          </cell>
          <cell r="C20" t="str">
            <v>H. Kuusk</v>
          </cell>
          <cell r="D20">
            <v>74.5</v>
          </cell>
          <cell r="E20">
            <v>1</v>
          </cell>
        </row>
        <row r="21">
          <cell r="B21">
            <v>6</v>
          </cell>
          <cell r="C21" t="str">
            <v>O. Palm</v>
          </cell>
          <cell r="D21">
            <v>63.7</v>
          </cell>
          <cell r="E21">
            <v>2</v>
          </cell>
        </row>
        <row r="22">
          <cell r="B22">
            <v>7</v>
          </cell>
          <cell r="C22" t="str">
            <v>V. Tamm</v>
          </cell>
          <cell r="D22">
            <v>45.6</v>
          </cell>
          <cell r="E22">
            <v>3</v>
          </cell>
        </row>
        <row r="23">
          <cell r="B23">
            <v>8</v>
          </cell>
          <cell r="C23" t="str">
            <v>S. Mets</v>
          </cell>
          <cell r="D23">
            <v>82.4</v>
          </cell>
          <cell r="E23">
            <v>5</v>
          </cell>
        </row>
      </sheetData>
      <sheetData sheetId="11">
        <row r="13">
          <cell r="B13" t="str">
            <v>kask</v>
          </cell>
          <cell r="C13">
            <v>28</v>
          </cell>
          <cell r="F13" t="str">
            <v>kuusk</v>
          </cell>
        </row>
        <row r="14">
          <cell r="B14" t="str">
            <v>mänd</v>
          </cell>
          <cell r="C14">
            <v>32</v>
          </cell>
          <cell r="F14">
            <v>4</v>
          </cell>
        </row>
        <row r="15">
          <cell r="B15" t="str">
            <v>haab</v>
          </cell>
          <cell r="C15">
            <v>24</v>
          </cell>
        </row>
        <row r="16">
          <cell r="B16" t="str">
            <v>kuusk</v>
          </cell>
          <cell r="C16">
            <v>35</v>
          </cell>
        </row>
        <row r="17">
          <cell r="B17" t="str">
            <v>tamm</v>
          </cell>
          <cell r="C17">
            <v>54</v>
          </cell>
        </row>
        <row r="18">
          <cell r="B18" t="str">
            <v>saar</v>
          </cell>
          <cell r="C18">
            <v>41</v>
          </cell>
        </row>
        <row r="23">
          <cell r="F23">
            <v>0</v>
          </cell>
          <cell r="G23">
            <v>28</v>
          </cell>
        </row>
        <row r="24">
          <cell r="F24">
            <v>10</v>
          </cell>
          <cell r="G24">
            <v>30</v>
          </cell>
        </row>
        <row r="25">
          <cell r="F25">
            <v>15</v>
          </cell>
          <cell r="G25">
            <v>33</v>
          </cell>
        </row>
        <row r="26">
          <cell r="F26">
            <v>20</v>
          </cell>
          <cell r="G26">
            <v>35</v>
          </cell>
        </row>
        <row r="27">
          <cell r="F27">
            <v>25</v>
          </cell>
          <cell r="G27">
            <v>37</v>
          </cell>
        </row>
        <row r="28">
          <cell r="F28">
            <v>30</v>
          </cell>
          <cell r="G28">
            <v>36</v>
          </cell>
        </row>
        <row r="32">
          <cell r="B32">
            <v>20</v>
          </cell>
        </row>
        <row r="33">
          <cell r="B33">
            <v>13</v>
          </cell>
        </row>
        <row r="34">
          <cell r="B34">
            <v>32</v>
          </cell>
        </row>
        <row r="43">
          <cell r="C43">
            <v>0</v>
          </cell>
          <cell r="D43">
            <v>10</v>
          </cell>
          <cell r="E43">
            <v>15</v>
          </cell>
          <cell r="F43">
            <v>20</v>
          </cell>
          <cell r="G43">
            <v>25</v>
          </cell>
          <cell r="H43">
            <v>30</v>
          </cell>
        </row>
        <row r="44">
          <cell r="B44" t="str">
            <v>haab</v>
          </cell>
          <cell r="C44">
            <v>11</v>
          </cell>
          <cell r="D44">
            <v>15</v>
          </cell>
          <cell r="E44">
            <v>18</v>
          </cell>
          <cell r="F44">
            <v>23</v>
          </cell>
          <cell r="G44">
            <v>24</v>
          </cell>
          <cell r="H44">
            <v>23</v>
          </cell>
        </row>
        <row r="45">
          <cell r="B45" t="str">
            <v>mänd</v>
          </cell>
          <cell r="C45">
            <v>30</v>
          </cell>
          <cell r="D45">
            <v>33</v>
          </cell>
          <cell r="E45">
            <v>36</v>
          </cell>
          <cell r="F45">
            <v>38</v>
          </cell>
          <cell r="G45">
            <v>40</v>
          </cell>
          <cell r="H45">
            <v>39</v>
          </cell>
        </row>
        <row r="46">
          <cell r="B46" t="str">
            <v>kask</v>
          </cell>
          <cell r="C46">
            <v>14</v>
          </cell>
          <cell r="D46">
            <v>22</v>
          </cell>
          <cell r="E46">
            <v>26</v>
          </cell>
          <cell r="F46">
            <v>30</v>
          </cell>
          <cell r="G46">
            <v>31</v>
          </cell>
          <cell r="H46">
            <v>31</v>
          </cell>
        </row>
        <row r="47">
          <cell r="B47" t="str">
            <v>kuusk</v>
          </cell>
          <cell r="C47">
            <v>28</v>
          </cell>
          <cell r="D47">
            <v>30</v>
          </cell>
          <cell r="E47">
            <v>33</v>
          </cell>
          <cell r="F47">
            <v>35</v>
          </cell>
          <cell r="G47">
            <v>37</v>
          </cell>
          <cell r="H47">
            <v>36</v>
          </cell>
        </row>
        <row r="48">
          <cell r="B48" t="str">
            <v>saar</v>
          </cell>
          <cell r="C48">
            <v>32</v>
          </cell>
          <cell r="D48">
            <v>34</v>
          </cell>
          <cell r="E48">
            <v>38</v>
          </cell>
          <cell r="F48">
            <v>42</v>
          </cell>
          <cell r="G48">
            <v>43</v>
          </cell>
          <cell r="H48">
            <v>42</v>
          </cell>
        </row>
        <row r="49">
          <cell r="B49" t="str">
            <v>vaher</v>
          </cell>
          <cell r="C49">
            <v>34</v>
          </cell>
          <cell r="D49">
            <v>38</v>
          </cell>
          <cell r="E49">
            <v>40</v>
          </cell>
          <cell r="F49">
            <v>43</v>
          </cell>
          <cell r="G49">
            <v>44</v>
          </cell>
          <cell r="H49">
            <v>51</v>
          </cell>
        </row>
        <row r="50">
          <cell r="B50" t="str">
            <v>tamm</v>
          </cell>
          <cell r="C50">
            <v>38</v>
          </cell>
          <cell r="D50">
            <v>43</v>
          </cell>
          <cell r="E50">
            <v>47</v>
          </cell>
          <cell r="F50">
            <v>54</v>
          </cell>
          <cell r="G50">
            <v>57</v>
          </cell>
          <cell r="H50">
            <v>70</v>
          </cell>
        </row>
        <row r="57">
          <cell r="D57">
            <v>45</v>
          </cell>
          <cell r="E57">
            <v>30</v>
          </cell>
        </row>
        <row r="58">
          <cell r="D58">
            <v>57.6</v>
          </cell>
          <cell r="E58">
            <v>38</v>
          </cell>
        </row>
        <row r="59">
          <cell r="D59">
            <v>49.3</v>
          </cell>
          <cell r="E59">
            <v>31</v>
          </cell>
        </row>
        <row r="60">
          <cell r="D60">
            <v>83</v>
          </cell>
          <cell r="E60">
            <v>33</v>
          </cell>
        </row>
        <row r="61">
          <cell r="D61">
            <v>42</v>
          </cell>
          <cell r="E61">
            <v>70</v>
          </cell>
        </row>
      </sheetData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3.weforum.org/docs/GCR2016-2017/05FullReport/TheGlobalCompetitivenessReport2016-2017_FINAL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</sheetPr>
  <dimension ref="A1:K145"/>
  <sheetViews>
    <sheetView topLeftCell="C1" zoomScale="280" zoomScaleNormal="280" workbookViewId="0">
      <pane ySplit="7" topLeftCell="A8" activePane="bottomLeft" state="frozen"/>
      <selection pane="bottomLeft" activeCell="L16" sqref="L16"/>
    </sheetView>
  </sheetViews>
  <sheetFormatPr defaultRowHeight="15" x14ac:dyDescent="0.25"/>
  <cols>
    <col min="1" max="1" width="8.5703125" customWidth="1"/>
    <col min="2" max="2" width="19.5703125" customWidth="1"/>
    <col min="4" max="5" width="9.85546875" customWidth="1"/>
    <col min="6" max="6" width="13.28515625" customWidth="1"/>
  </cols>
  <sheetData>
    <row r="1" spans="1:11" ht="29.25" x14ac:dyDescent="0.25">
      <c r="A1" s="1" t="s">
        <v>1</v>
      </c>
    </row>
    <row r="2" spans="1:11" x14ac:dyDescent="0.25">
      <c r="A2" s="4" t="s">
        <v>0</v>
      </c>
    </row>
    <row r="3" spans="1:11" x14ac:dyDescent="0.25">
      <c r="A3" s="4"/>
    </row>
    <row r="4" spans="1:11" x14ac:dyDescent="0.25">
      <c r="A4" s="4"/>
      <c r="F4" s="178" t="str">
        <f ca="1">IF(F8="","",_xlfn.FORMULATEXT(F8))</f>
        <v>=RANK(Vahe;Vahe;1)</v>
      </c>
    </row>
    <row r="5" spans="1:11" x14ac:dyDescent="0.25">
      <c r="A5" s="4"/>
      <c r="E5" s="178" t="str">
        <f ca="1">IF(E8="","",_xlfn.FORMULATEXT(E8))</f>
        <v>=IFERROR(Prev.-Rank;0)</v>
      </c>
      <c r="F5" s="179"/>
    </row>
    <row r="7" spans="1:11" ht="15.75" x14ac:dyDescent="0.25">
      <c r="A7" s="5" t="s">
        <v>5</v>
      </c>
      <c r="B7" s="5" t="s">
        <v>2</v>
      </c>
      <c r="C7" s="5" t="s">
        <v>3</v>
      </c>
      <c r="D7" s="5" t="s">
        <v>4</v>
      </c>
      <c r="E7" s="5" t="s">
        <v>167</v>
      </c>
      <c r="F7" s="5" t="s">
        <v>168</v>
      </c>
    </row>
    <row r="8" spans="1:11" x14ac:dyDescent="0.25">
      <c r="A8">
        <v>1</v>
      </c>
      <c r="B8" s="3" t="s">
        <v>6</v>
      </c>
      <c r="C8">
        <v>5.81</v>
      </c>
      <c r="D8">
        <v>1</v>
      </c>
      <c r="E8" cm="1">
        <f t="array" ref="E8:E145">IFERROR(Prev.-Rank,0)</f>
        <v>0</v>
      </c>
      <c r="F8" cm="1">
        <f t="array" ref="F8:F145">RANK(Vahe,Vahe,1)</f>
        <v>51</v>
      </c>
    </row>
    <row r="9" spans="1:11" x14ac:dyDescent="0.25">
      <c r="A9">
        <v>2</v>
      </c>
      <c r="B9" s="3" t="s">
        <v>7</v>
      </c>
      <c r="C9">
        <v>5.72</v>
      </c>
      <c r="D9">
        <v>2</v>
      </c>
      <c r="E9">
        <v>0</v>
      </c>
      <c r="F9">
        <v>51</v>
      </c>
      <c r="I9" s="15" t="s">
        <v>169</v>
      </c>
      <c r="J9" s="13">
        <f>AVERAGE(Score)</f>
        <v>4.272826086956524</v>
      </c>
      <c r="K9" s="178" t="str">
        <f t="shared" ref="K9:K10" ca="1" si="0">IF(J9="","",_xlfn.FORMULATEXT(J9))</f>
        <v>=AVERAGE(Score)</v>
      </c>
    </row>
    <row r="10" spans="1:11" x14ac:dyDescent="0.25">
      <c r="A10">
        <v>3</v>
      </c>
      <c r="B10" s="3" t="s">
        <v>8</v>
      </c>
      <c r="C10">
        <v>5.7</v>
      </c>
      <c r="D10">
        <v>3</v>
      </c>
      <c r="E10">
        <v>0</v>
      </c>
      <c r="F10">
        <v>51</v>
      </c>
      <c r="I10" s="15" t="s">
        <v>170</v>
      </c>
      <c r="J10" s="13">
        <f>MEDIAN(Score)</f>
        <v>4.2</v>
      </c>
      <c r="K10" s="178" t="str">
        <f t="shared" ca="1" si="0"/>
        <v>=MEDIAN(Score)</v>
      </c>
    </row>
    <row r="11" spans="1:11" x14ac:dyDescent="0.25">
      <c r="A11">
        <v>4</v>
      </c>
      <c r="B11" s="3" t="s">
        <v>9</v>
      </c>
      <c r="C11">
        <v>5.57</v>
      </c>
      <c r="D11">
        <v>5</v>
      </c>
      <c r="E11">
        <v>1</v>
      </c>
      <c r="F11">
        <v>74</v>
      </c>
      <c r="I11" s="15" t="s">
        <v>171</v>
      </c>
    </row>
    <row r="12" spans="1:11" x14ac:dyDescent="0.25">
      <c r="A12">
        <v>5</v>
      </c>
      <c r="B12" s="3" t="s">
        <v>10</v>
      </c>
      <c r="C12">
        <v>5.57</v>
      </c>
      <c r="D12">
        <v>4</v>
      </c>
      <c r="E12">
        <v>-1</v>
      </c>
      <c r="F12">
        <v>47</v>
      </c>
      <c r="I12">
        <v>0</v>
      </c>
      <c r="J12" s="13">
        <f>_xlfn.QUARTILE.INC(Score,I12)</f>
        <v>2.74</v>
      </c>
      <c r="K12" s="178" t="str">
        <f t="shared" ref="K12:K13" ca="1" si="1">IF(J12="","",_xlfn.FORMULATEXT(J12))</f>
        <v>=QUARTILE.INC(Score;I12)</v>
      </c>
    </row>
    <row r="13" spans="1:11" x14ac:dyDescent="0.25">
      <c r="A13">
        <v>6</v>
      </c>
      <c r="B13" s="3" t="s">
        <v>11</v>
      </c>
      <c r="C13">
        <v>5.53</v>
      </c>
      <c r="D13">
        <v>9</v>
      </c>
      <c r="E13">
        <v>3</v>
      </c>
      <c r="F13">
        <v>107</v>
      </c>
      <c r="I13">
        <v>1</v>
      </c>
      <c r="J13" s="13">
        <f>_xlfn.QUARTILE.INC(Score,I13)</f>
        <v>3.81</v>
      </c>
      <c r="K13" s="178" t="str">
        <f t="shared" ca="1" si="1"/>
        <v>=QUARTILE.INC(Score;I13)</v>
      </c>
    </row>
    <row r="14" spans="1:11" x14ac:dyDescent="0.25">
      <c r="A14">
        <v>7</v>
      </c>
      <c r="B14" s="3" t="s">
        <v>12</v>
      </c>
      <c r="C14">
        <v>5.49</v>
      </c>
      <c r="D14">
        <v>10</v>
      </c>
      <c r="E14">
        <v>3</v>
      </c>
      <c r="F14">
        <v>107</v>
      </c>
      <c r="I14">
        <v>2</v>
      </c>
      <c r="J14" s="13">
        <f>_xlfn.QUARTILE.INC(Score,I14)</f>
        <v>4.2</v>
      </c>
    </row>
    <row r="15" spans="1:11" x14ac:dyDescent="0.25">
      <c r="A15">
        <v>8</v>
      </c>
      <c r="B15" s="3" t="s">
        <v>13</v>
      </c>
      <c r="C15">
        <v>5.48</v>
      </c>
      <c r="D15">
        <v>6</v>
      </c>
      <c r="E15">
        <v>-2</v>
      </c>
      <c r="F15">
        <v>37</v>
      </c>
      <c r="I15">
        <v>3</v>
      </c>
      <c r="J15" s="13">
        <f>_xlfn.QUARTILE.INC(Score,I15)</f>
        <v>4.59</v>
      </c>
    </row>
    <row r="16" spans="1:11" x14ac:dyDescent="0.25">
      <c r="A16">
        <v>9</v>
      </c>
      <c r="B16" s="3" t="s">
        <v>14</v>
      </c>
      <c r="C16">
        <v>5.48</v>
      </c>
      <c r="D16">
        <v>7</v>
      </c>
      <c r="E16">
        <v>-2</v>
      </c>
      <c r="F16">
        <v>37</v>
      </c>
      <c r="I16">
        <v>4</v>
      </c>
      <c r="J16" s="13">
        <f>_xlfn.QUARTILE.INC(Score,I16)</f>
        <v>5.81</v>
      </c>
    </row>
    <row r="17" spans="1:11" x14ac:dyDescent="0.25">
      <c r="A17">
        <v>10</v>
      </c>
      <c r="B17" s="3" t="s">
        <v>15</v>
      </c>
      <c r="C17">
        <v>5.44</v>
      </c>
      <c r="D17">
        <v>8</v>
      </c>
      <c r="E17">
        <v>-2</v>
      </c>
      <c r="F17">
        <v>37</v>
      </c>
    </row>
    <row r="18" spans="1:11" x14ac:dyDescent="0.25">
      <c r="A18">
        <v>11</v>
      </c>
      <c r="B18" s="3" t="s">
        <v>16</v>
      </c>
      <c r="C18">
        <v>5.44</v>
      </c>
      <c r="D18">
        <v>11</v>
      </c>
      <c r="E18">
        <v>0</v>
      </c>
      <c r="F18">
        <v>51</v>
      </c>
    </row>
    <row r="19" spans="1:11" x14ac:dyDescent="0.25">
      <c r="A19">
        <v>12</v>
      </c>
      <c r="B19" s="3" t="s">
        <v>17</v>
      </c>
      <c r="C19">
        <v>5.35</v>
      </c>
      <c r="D19">
        <v>12</v>
      </c>
      <c r="E19">
        <v>0</v>
      </c>
      <c r="F19">
        <v>51</v>
      </c>
    </row>
    <row r="20" spans="1:11" x14ac:dyDescent="0.25">
      <c r="A20">
        <v>13</v>
      </c>
      <c r="B20" s="3" t="s">
        <v>18</v>
      </c>
      <c r="C20">
        <v>5.31</v>
      </c>
      <c r="D20">
        <v>16</v>
      </c>
      <c r="E20">
        <v>3</v>
      </c>
      <c r="F20">
        <v>107</v>
      </c>
      <c r="H20" s="14" t="s">
        <v>172</v>
      </c>
    </row>
    <row r="21" spans="1:11" x14ac:dyDescent="0.25">
      <c r="A21">
        <v>14</v>
      </c>
      <c r="B21" s="3" t="s">
        <v>19</v>
      </c>
      <c r="C21">
        <v>5.28</v>
      </c>
      <c r="D21">
        <v>15</v>
      </c>
      <c r="E21">
        <v>1</v>
      </c>
      <c r="F21">
        <v>74</v>
      </c>
      <c r="I21" s="178" t="str">
        <f ca="1">IF(I23="","",_xlfn.FORMULATEXT(I23))</f>
        <v>=MATCH(LARGE(Jrk_nr;H23);Jrk_nr;0)</v>
      </c>
    </row>
    <row r="22" spans="1:11" x14ac:dyDescent="0.25">
      <c r="A22">
        <v>15</v>
      </c>
      <c r="B22" s="3" t="s">
        <v>20</v>
      </c>
      <c r="C22">
        <v>5.27</v>
      </c>
      <c r="D22">
        <v>13</v>
      </c>
      <c r="E22">
        <v>-2</v>
      </c>
      <c r="F22">
        <v>37</v>
      </c>
      <c r="H22" s="14" t="s">
        <v>173</v>
      </c>
      <c r="I22" s="14" t="s">
        <v>174</v>
      </c>
      <c r="J22" s="14" t="s">
        <v>175</v>
      </c>
    </row>
    <row r="23" spans="1:11" x14ac:dyDescent="0.25">
      <c r="A23">
        <v>16</v>
      </c>
      <c r="B23" s="3" t="s">
        <v>21</v>
      </c>
      <c r="C23">
        <v>5.26</v>
      </c>
      <c r="D23">
        <v>17</v>
      </c>
      <c r="E23">
        <v>1</v>
      </c>
      <c r="F23">
        <v>74</v>
      </c>
      <c r="H23">
        <v>1</v>
      </c>
      <c r="I23">
        <f>MATCH(LARGE(Jrk_nr,H23),Jrk_nr,0)</f>
        <v>39</v>
      </c>
      <c r="J23" t="str" cm="1">
        <f t="array" ref="J23">INDEX(Economy,I23)</f>
        <v>India</v>
      </c>
      <c r="K23" s="178" t="str">
        <f ca="1">IF(J23="","",_xlfn.FORMULATEXT(J23))</f>
        <v>=INDEX(Economy;I23)</v>
      </c>
    </row>
    <row r="24" spans="1:11" x14ac:dyDescent="0.25">
      <c r="A24">
        <v>17</v>
      </c>
      <c r="B24" s="3" t="s">
        <v>22</v>
      </c>
      <c r="C24">
        <v>5.25</v>
      </c>
      <c r="D24">
        <v>19</v>
      </c>
      <c r="E24">
        <v>2</v>
      </c>
      <c r="F24">
        <v>91</v>
      </c>
      <c r="H24">
        <v>2</v>
      </c>
      <c r="I24">
        <f>MATCH(LARGE(Jrk_nr,H24),Jrk_nr,0)</f>
        <v>80</v>
      </c>
      <c r="J24" t="str" cm="1">
        <f t="array" ref="J24">INDEX(Economy,I24)</f>
        <v>Albania</v>
      </c>
    </row>
    <row r="25" spans="1:11" x14ac:dyDescent="0.25">
      <c r="A25">
        <v>18</v>
      </c>
      <c r="B25" s="3" t="s">
        <v>23</v>
      </c>
      <c r="C25">
        <v>5.23</v>
      </c>
      <c r="D25">
        <v>14</v>
      </c>
      <c r="E25">
        <v>-4</v>
      </c>
      <c r="F25">
        <v>26</v>
      </c>
      <c r="H25">
        <v>3</v>
      </c>
      <c r="I25">
        <f>MATCH(LARGE(Jrk_nr,H25),Jrk_nr,0)</f>
        <v>75</v>
      </c>
      <c r="J25" t="str" cm="1">
        <f t="array" ref="J25">INDEX(Economy,I25)</f>
        <v>Jamaica</v>
      </c>
    </row>
    <row r="26" spans="1:11" x14ac:dyDescent="0.25">
      <c r="A26">
        <v>19</v>
      </c>
      <c r="B26" s="3" t="s">
        <v>24</v>
      </c>
      <c r="C26">
        <v>5.22</v>
      </c>
      <c r="D26">
        <v>23</v>
      </c>
      <c r="E26">
        <v>4</v>
      </c>
      <c r="F26">
        <v>118</v>
      </c>
    </row>
    <row r="27" spans="1:11" x14ac:dyDescent="0.25">
      <c r="A27">
        <v>20</v>
      </c>
      <c r="B27" s="3" t="s">
        <v>25</v>
      </c>
      <c r="C27">
        <v>5.2</v>
      </c>
      <c r="D27">
        <v>20</v>
      </c>
      <c r="E27">
        <v>0</v>
      </c>
      <c r="F27">
        <v>51</v>
      </c>
    </row>
    <row r="28" spans="1:11" x14ac:dyDescent="0.25">
      <c r="A28">
        <v>21</v>
      </c>
      <c r="B28" s="3" t="s">
        <v>26</v>
      </c>
      <c r="C28">
        <v>5.2</v>
      </c>
      <c r="D28">
        <v>22</v>
      </c>
      <c r="E28">
        <v>1</v>
      </c>
      <c r="F28">
        <v>74</v>
      </c>
    </row>
    <row r="29" spans="1:11" x14ac:dyDescent="0.25">
      <c r="A29">
        <v>22</v>
      </c>
      <c r="B29" s="3" t="s">
        <v>27</v>
      </c>
      <c r="C29">
        <v>5.19</v>
      </c>
      <c r="D29">
        <v>21</v>
      </c>
      <c r="E29">
        <v>-1</v>
      </c>
      <c r="F29">
        <v>47</v>
      </c>
    </row>
    <row r="30" spans="1:11" x14ac:dyDescent="0.25">
      <c r="A30">
        <v>23</v>
      </c>
      <c r="B30" s="3" t="s">
        <v>28</v>
      </c>
      <c r="C30">
        <v>5.18</v>
      </c>
      <c r="D30">
        <v>24</v>
      </c>
      <c r="E30">
        <v>1</v>
      </c>
      <c r="F30">
        <v>74</v>
      </c>
    </row>
    <row r="31" spans="1:11" x14ac:dyDescent="0.25">
      <c r="A31">
        <v>24</v>
      </c>
      <c r="B31" s="3" t="s">
        <v>29</v>
      </c>
      <c r="C31">
        <v>5.18</v>
      </c>
      <c r="D31">
        <v>27</v>
      </c>
      <c r="E31">
        <v>3</v>
      </c>
      <c r="F31">
        <v>107</v>
      </c>
      <c r="H31" s="14" t="s">
        <v>176</v>
      </c>
    </row>
    <row r="32" spans="1:11" x14ac:dyDescent="0.25">
      <c r="A32">
        <v>25</v>
      </c>
      <c r="B32" s="3" t="s">
        <v>30</v>
      </c>
      <c r="C32">
        <v>5.16</v>
      </c>
      <c r="D32">
        <v>18</v>
      </c>
      <c r="E32">
        <v>-7</v>
      </c>
      <c r="F32">
        <v>16</v>
      </c>
      <c r="I32" s="178" t="str">
        <f ca="1">IF(I34="","",_xlfn.FORMULATEXT(I34))</f>
        <v>=SMALL(Vahe;H34)</v>
      </c>
    </row>
    <row r="33" spans="1:11" x14ac:dyDescent="0.25">
      <c r="A33">
        <v>26</v>
      </c>
      <c r="B33" s="3" t="s">
        <v>31</v>
      </c>
      <c r="C33">
        <v>5.03</v>
      </c>
      <c r="D33">
        <v>26</v>
      </c>
      <c r="E33">
        <v>0</v>
      </c>
      <c r="F33">
        <v>51</v>
      </c>
      <c r="H33" s="14" t="s">
        <v>173</v>
      </c>
      <c r="I33" s="14" t="s">
        <v>177</v>
      </c>
      <c r="J33" s="14" t="s">
        <v>175</v>
      </c>
    </row>
    <row r="34" spans="1:11" x14ac:dyDescent="0.25">
      <c r="A34">
        <v>27</v>
      </c>
      <c r="B34" s="3" t="s">
        <v>32</v>
      </c>
      <c r="C34">
        <v>4.96</v>
      </c>
      <c r="D34">
        <v>29</v>
      </c>
      <c r="E34">
        <v>2</v>
      </c>
      <c r="F34">
        <v>91</v>
      </c>
      <c r="H34">
        <v>1</v>
      </c>
      <c r="I34">
        <f>SMALL(Vahe,H34)</f>
        <v>-22</v>
      </c>
      <c r="J34" t="str">
        <f>INDEX(Economy,MATCH(I34,Vahe,0))</f>
        <v>Zambia</v>
      </c>
      <c r="K34" s="178" t="str">
        <f ca="1">IF(J34="","",_xlfn.FORMULATEXT(J34))</f>
        <v>=INDEX(Economy;MATCH(I34;Vahe;0))</v>
      </c>
    </row>
    <row r="35" spans="1:11" x14ac:dyDescent="0.25">
      <c r="A35">
        <v>28</v>
      </c>
      <c r="B35" s="3" t="s">
        <v>33</v>
      </c>
      <c r="C35">
        <v>4.95</v>
      </c>
      <c r="D35">
        <v>28</v>
      </c>
      <c r="E35">
        <v>0</v>
      </c>
      <c r="F35">
        <v>51</v>
      </c>
      <c r="H35">
        <v>2</v>
      </c>
      <c r="I35">
        <f>SMALL(Vahe,H35)</f>
        <v>-18</v>
      </c>
      <c r="J35" t="str">
        <f>INDEX(Economy,MATCH(I35,Vahe,0))</f>
        <v>Cyprus</v>
      </c>
    </row>
    <row r="36" spans="1:11" x14ac:dyDescent="0.25">
      <c r="A36">
        <v>29</v>
      </c>
      <c r="B36" s="3" t="s">
        <v>34</v>
      </c>
      <c r="C36">
        <v>4.84</v>
      </c>
      <c r="D36">
        <v>25</v>
      </c>
      <c r="E36">
        <v>-4</v>
      </c>
      <c r="F36">
        <v>26</v>
      </c>
      <c r="H36">
        <v>3</v>
      </c>
      <c r="I36">
        <f>SMALL(Vahe,H36)</f>
        <v>-16</v>
      </c>
      <c r="J36" t="str">
        <f>INDEX(Economy,MATCH(I36,Vahe,0))</f>
        <v>Moldova</v>
      </c>
    </row>
    <row r="37" spans="1:11" x14ac:dyDescent="0.25">
      <c r="A37">
        <v>30</v>
      </c>
      <c r="B37" s="3" t="s">
        <v>35</v>
      </c>
      <c r="C37">
        <v>4.78</v>
      </c>
      <c r="D37">
        <v>30</v>
      </c>
      <c r="E37">
        <v>0</v>
      </c>
      <c r="F37">
        <v>51</v>
      </c>
    </row>
    <row r="38" spans="1:11" x14ac:dyDescent="0.25">
      <c r="A38">
        <v>31</v>
      </c>
      <c r="B38" s="3" t="s">
        <v>36</v>
      </c>
      <c r="C38">
        <v>4.72</v>
      </c>
      <c r="D38">
        <v>31</v>
      </c>
      <c r="E38">
        <v>0</v>
      </c>
      <c r="F38">
        <v>51</v>
      </c>
    </row>
    <row r="39" spans="1:11" x14ac:dyDescent="0.25">
      <c r="A39">
        <v>32</v>
      </c>
      <c r="B39" s="3" t="s">
        <v>37</v>
      </c>
      <c r="C39">
        <v>4.68</v>
      </c>
      <c r="D39">
        <v>33</v>
      </c>
      <c r="E39">
        <v>1</v>
      </c>
      <c r="F39">
        <v>74</v>
      </c>
    </row>
    <row r="40" spans="1:11" x14ac:dyDescent="0.25">
      <c r="A40">
        <v>33</v>
      </c>
      <c r="B40" s="3" t="s">
        <v>38</v>
      </c>
      <c r="C40">
        <v>4.6399999999999997</v>
      </c>
      <c r="D40">
        <v>35</v>
      </c>
      <c r="E40">
        <v>2</v>
      </c>
      <c r="F40">
        <v>91</v>
      </c>
    </row>
    <row r="41" spans="1:11" x14ac:dyDescent="0.25">
      <c r="A41">
        <v>34</v>
      </c>
      <c r="B41" s="3" t="s">
        <v>39</v>
      </c>
      <c r="C41">
        <v>4.6399999999999997</v>
      </c>
      <c r="D41">
        <v>32</v>
      </c>
      <c r="E41">
        <v>-2</v>
      </c>
      <c r="F41">
        <v>37</v>
      </c>
    </row>
    <row r="42" spans="1:11" x14ac:dyDescent="0.25">
      <c r="A42">
        <v>35</v>
      </c>
      <c r="B42" s="3" t="s">
        <v>40</v>
      </c>
      <c r="C42">
        <v>4.5999999999999996</v>
      </c>
      <c r="D42">
        <v>36</v>
      </c>
      <c r="E42">
        <v>1</v>
      </c>
      <c r="F42">
        <v>74</v>
      </c>
    </row>
    <row r="43" spans="1:11" x14ac:dyDescent="0.25">
      <c r="A43">
        <v>36</v>
      </c>
      <c r="B43" s="3" t="s">
        <v>41</v>
      </c>
      <c r="C43">
        <v>4.5599999999999996</v>
      </c>
      <c r="D43">
        <v>41</v>
      </c>
      <c r="E43">
        <v>5</v>
      </c>
      <c r="F43">
        <v>124</v>
      </c>
    </row>
    <row r="44" spans="1:11" x14ac:dyDescent="0.25">
      <c r="A44">
        <v>37</v>
      </c>
      <c r="B44" s="3" t="s">
        <v>42</v>
      </c>
      <c r="C44">
        <v>4.55</v>
      </c>
      <c r="D44">
        <v>40</v>
      </c>
      <c r="E44">
        <v>3</v>
      </c>
      <c r="F44">
        <v>107</v>
      </c>
    </row>
    <row r="45" spans="1:11" x14ac:dyDescent="0.25">
      <c r="A45">
        <v>38</v>
      </c>
      <c r="B45" s="3" t="s">
        <v>43</v>
      </c>
      <c r="C45">
        <v>4.53</v>
      </c>
      <c r="D45">
        <v>34</v>
      </c>
      <c r="E45">
        <v>-4</v>
      </c>
      <c r="F45">
        <v>26</v>
      </c>
    </row>
    <row r="46" spans="1:11" x14ac:dyDescent="0.25">
      <c r="A46">
        <v>39</v>
      </c>
      <c r="B46" s="3" t="s">
        <v>44</v>
      </c>
      <c r="C46">
        <v>4.5199999999999996</v>
      </c>
      <c r="D46">
        <v>55</v>
      </c>
      <c r="E46">
        <v>16</v>
      </c>
      <c r="F46">
        <v>138</v>
      </c>
    </row>
    <row r="47" spans="1:11" x14ac:dyDescent="0.25">
      <c r="A47">
        <v>40</v>
      </c>
      <c r="B47" s="3" t="s">
        <v>45</v>
      </c>
      <c r="C47">
        <v>4.5199999999999996</v>
      </c>
      <c r="D47">
        <v>48</v>
      </c>
      <c r="E47">
        <v>8</v>
      </c>
      <c r="F47">
        <v>133</v>
      </c>
    </row>
    <row r="48" spans="1:11" x14ac:dyDescent="0.25">
      <c r="A48">
        <v>41</v>
      </c>
      <c r="B48" s="3" t="s">
        <v>46</v>
      </c>
      <c r="C48">
        <v>4.5199999999999996</v>
      </c>
      <c r="D48">
        <v>37</v>
      </c>
      <c r="E48">
        <v>-4</v>
      </c>
      <c r="F48">
        <v>26</v>
      </c>
    </row>
    <row r="49" spans="1:6" x14ac:dyDescent="0.25">
      <c r="A49">
        <v>42</v>
      </c>
      <c r="B49" s="3" t="s">
        <v>47</v>
      </c>
      <c r="C49">
        <v>4.51</v>
      </c>
      <c r="D49">
        <v>50</v>
      </c>
      <c r="E49">
        <v>8</v>
      </c>
      <c r="F49">
        <v>133</v>
      </c>
    </row>
    <row r="50" spans="1:6" x14ac:dyDescent="0.25">
      <c r="A50">
        <v>43</v>
      </c>
      <c r="B50" s="3" t="s">
        <v>48</v>
      </c>
      <c r="C50">
        <v>4.51</v>
      </c>
      <c r="D50">
        <v>45</v>
      </c>
      <c r="E50">
        <v>2</v>
      </c>
      <c r="F50">
        <v>91</v>
      </c>
    </row>
    <row r="51" spans="1:6" x14ac:dyDescent="0.25">
      <c r="A51">
        <v>44</v>
      </c>
      <c r="B51" s="3" t="s">
        <v>49</v>
      </c>
      <c r="C51">
        <v>4.5</v>
      </c>
      <c r="D51">
        <v>43</v>
      </c>
      <c r="E51">
        <v>-1</v>
      </c>
      <c r="F51">
        <v>47</v>
      </c>
    </row>
    <row r="52" spans="1:6" x14ac:dyDescent="0.25">
      <c r="A52">
        <v>45</v>
      </c>
      <c r="B52" s="3" t="s">
        <v>50</v>
      </c>
      <c r="C52">
        <v>4.49</v>
      </c>
      <c r="D52">
        <v>46</v>
      </c>
      <c r="E52">
        <v>1</v>
      </c>
      <c r="F52">
        <v>74</v>
      </c>
    </row>
    <row r="53" spans="1:6" x14ac:dyDescent="0.25">
      <c r="A53">
        <v>46</v>
      </c>
      <c r="B53" s="3" t="s">
        <v>51</v>
      </c>
      <c r="C53">
        <v>4.4800000000000004</v>
      </c>
      <c r="D53">
        <v>38</v>
      </c>
      <c r="E53">
        <v>-8</v>
      </c>
      <c r="F53">
        <v>13</v>
      </c>
    </row>
    <row r="54" spans="1:6" x14ac:dyDescent="0.25">
      <c r="A54">
        <v>47</v>
      </c>
      <c r="B54" s="3" t="s">
        <v>52</v>
      </c>
      <c r="C54">
        <v>4.47</v>
      </c>
      <c r="D54">
        <v>49</v>
      </c>
      <c r="E54">
        <v>2</v>
      </c>
      <c r="F54">
        <v>91</v>
      </c>
    </row>
    <row r="55" spans="1:6" x14ac:dyDescent="0.25">
      <c r="A55">
        <v>48</v>
      </c>
      <c r="B55" s="3" t="s">
        <v>53</v>
      </c>
      <c r="C55">
        <v>4.47</v>
      </c>
      <c r="D55">
        <v>39</v>
      </c>
      <c r="E55">
        <v>-9</v>
      </c>
      <c r="F55">
        <v>10</v>
      </c>
    </row>
    <row r="56" spans="1:6" x14ac:dyDescent="0.25">
      <c r="A56">
        <v>49</v>
      </c>
      <c r="B56" s="3" t="s">
        <v>54</v>
      </c>
      <c r="C56">
        <v>4.45</v>
      </c>
      <c r="D56">
        <v>44</v>
      </c>
      <c r="E56">
        <v>-5</v>
      </c>
      <c r="F56">
        <v>21</v>
      </c>
    </row>
    <row r="57" spans="1:6" x14ac:dyDescent="0.25">
      <c r="A57">
        <v>50</v>
      </c>
      <c r="B57" s="3" t="s">
        <v>55</v>
      </c>
      <c r="C57">
        <v>4.4400000000000004</v>
      </c>
      <c r="D57">
        <v>54</v>
      </c>
      <c r="E57">
        <v>4</v>
      </c>
      <c r="F57">
        <v>118</v>
      </c>
    </row>
    <row r="58" spans="1:6" x14ac:dyDescent="0.25">
      <c r="A58">
        <v>51</v>
      </c>
      <c r="B58" s="3" t="s">
        <v>56</v>
      </c>
      <c r="C58">
        <v>4.41</v>
      </c>
      <c r="D58">
        <v>57</v>
      </c>
      <c r="E58">
        <v>6</v>
      </c>
      <c r="F58">
        <v>128</v>
      </c>
    </row>
    <row r="59" spans="1:6" x14ac:dyDescent="0.25">
      <c r="A59">
        <v>52</v>
      </c>
      <c r="B59" s="3" t="s">
        <v>57</v>
      </c>
      <c r="C59">
        <v>4.41</v>
      </c>
      <c r="D59">
        <v>58</v>
      </c>
      <c r="E59">
        <v>6</v>
      </c>
      <c r="F59">
        <v>128</v>
      </c>
    </row>
    <row r="60" spans="1:6" x14ac:dyDescent="0.25">
      <c r="A60">
        <v>53</v>
      </c>
      <c r="B60" s="3" t="s">
        <v>58</v>
      </c>
      <c r="C60">
        <v>4.41</v>
      </c>
      <c r="D60">
        <v>42</v>
      </c>
      <c r="E60">
        <v>-11</v>
      </c>
      <c r="F60">
        <v>6</v>
      </c>
    </row>
    <row r="61" spans="1:6" x14ac:dyDescent="0.25">
      <c r="A61">
        <v>54</v>
      </c>
      <c r="B61" s="3" t="s">
        <v>59</v>
      </c>
      <c r="C61">
        <v>4.41</v>
      </c>
      <c r="D61">
        <v>52</v>
      </c>
      <c r="E61">
        <v>-2</v>
      </c>
      <c r="F61">
        <v>37</v>
      </c>
    </row>
    <row r="62" spans="1:6" x14ac:dyDescent="0.25">
      <c r="A62">
        <v>55</v>
      </c>
      <c r="B62" s="3" t="s">
        <v>60</v>
      </c>
      <c r="C62">
        <v>4.3899999999999997</v>
      </c>
      <c r="D62">
        <v>51</v>
      </c>
      <c r="E62">
        <v>-4</v>
      </c>
      <c r="F62">
        <v>26</v>
      </c>
    </row>
    <row r="63" spans="1:6" x14ac:dyDescent="0.25">
      <c r="A63">
        <v>56</v>
      </c>
      <c r="B63" s="3" t="s">
        <v>61</v>
      </c>
      <c r="C63">
        <v>4.3899999999999997</v>
      </c>
      <c r="D63">
        <v>59</v>
      </c>
      <c r="E63">
        <v>3</v>
      </c>
      <c r="F63">
        <v>107</v>
      </c>
    </row>
    <row r="64" spans="1:6" x14ac:dyDescent="0.25">
      <c r="A64">
        <v>57</v>
      </c>
      <c r="B64" s="3" t="s">
        <v>62</v>
      </c>
      <c r="C64">
        <v>4.3600000000000003</v>
      </c>
      <c r="D64">
        <v>47</v>
      </c>
      <c r="E64">
        <v>-10</v>
      </c>
      <c r="F64">
        <v>7</v>
      </c>
    </row>
    <row r="65" spans="1:6" x14ac:dyDescent="0.25">
      <c r="A65">
        <v>58</v>
      </c>
      <c r="B65" s="3" t="s">
        <v>63</v>
      </c>
      <c r="C65">
        <v>4.3499999999999996</v>
      </c>
      <c r="D65" t="s">
        <v>64</v>
      </c>
      <c r="E65">
        <v>0</v>
      </c>
      <c r="F65">
        <v>51</v>
      </c>
    </row>
    <row r="66" spans="1:6" x14ac:dyDescent="0.25">
      <c r="A66">
        <v>59</v>
      </c>
      <c r="B66" s="3" t="s">
        <v>65</v>
      </c>
      <c r="C66">
        <v>4.32</v>
      </c>
      <c r="D66">
        <v>66</v>
      </c>
      <c r="E66">
        <v>7</v>
      </c>
      <c r="F66">
        <v>131</v>
      </c>
    </row>
    <row r="67" spans="1:6" x14ac:dyDescent="0.25">
      <c r="A67">
        <v>60</v>
      </c>
      <c r="B67" s="3" t="s">
        <v>66</v>
      </c>
      <c r="C67">
        <v>4.3099999999999996</v>
      </c>
      <c r="D67">
        <v>56</v>
      </c>
      <c r="E67">
        <v>-4</v>
      </c>
      <c r="F67">
        <v>26</v>
      </c>
    </row>
    <row r="68" spans="1:6" x14ac:dyDescent="0.25">
      <c r="A68">
        <v>61</v>
      </c>
      <c r="B68" s="3" t="s">
        <v>67</v>
      </c>
      <c r="C68">
        <v>4.3</v>
      </c>
      <c r="D68">
        <v>61</v>
      </c>
      <c r="E68">
        <v>0</v>
      </c>
      <c r="F68">
        <v>51</v>
      </c>
    </row>
    <row r="69" spans="1:6" x14ac:dyDescent="0.25">
      <c r="A69">
        <v>62</v>
      </c>
      <c r="B69" s="3" t="s">
        <v>68</v>
      </c>
      <c r="C69">
        <v>4.3</v>
      </c>
      <c r="D69">
        <v>53</v>
      </c>
      <c r="E69">
        <v>-9</v>
      </c>
      <c r="F69">
        <v>10</v>
      </c>
    </row>
    <row r="70" spans="1:6" x14ac:dyDescent="0.25">
      <c r="A70">
        <v>63</v>
      </c>
      <c r="B70" s="3" t="s">
        <v>69</v>
      </c>
      <c r="C70">
        <v>4.29</v>
      </c>
      <c r="D70">
        <v>64</v>
      </c>
      <c r="E70">
        <v>1</v>
      </c>
      <c r="F70">
        <v>74</v>
      </c>
    </row>
    <row r="71" spans="1:6" x14ac:dyDescent="0.25">
      <c r="A71">
        <v>64</v>
      </c>
      <c r="B71" s="3" t="s">
        <v>70</v>
      </c>
      <c r="C71">
        <v>4.29</v>
      </c>
      <c r="D71">
        <v>71</v>
      </c>
      <c r="E71">
        <v>7</v>
      </c>
      <c r="F71">
        <v>131</v>
      </c>
    </row>
    <row r="72" spans="1:6" x14ac:dyDescent="0.25">
      <c r="A72">
        <v>65</v>
      </c>
      <c r="B72" s="3" t="s">
        <v>71</v>
      </c>
      <c r="C72">
        <v>4.28</v>
      </c>
      <c r="D72">
        <v>67</v>
      </c>
      <c r="E72">
        <v>2</v>
      </c>
      <c r="F72">
        <v>91</v>
      </c>
    </row>
    <row r="73" spans="1:6" x14ac:dyDescent="0.25">
      <c r="A73">
        <v>66</v>
      </c>
      <c r="B73" s="3" t="s">
        <v>72</v>
      </c>
      <c r="C73">
        <v>4.28</v>
      </c>
      <c r="D73">
        <v>62</v>
      </c>
      <c r="E73">
        <v>-4</v>
      </c>
      <c r="F73">
        <v>26</v>
      </c>
    </row>
    <row r="74" spans="1:6" x14ac:dyDescent="0.25">
      <c r="A74">
        <v>67</v>
      </c>
      <c r="B74" s="3" t="s">
        <v>73</v>
      </c>
      <c r="C74">
        <v>4.2300000000000004</v>
      </c>
      <c r="D74">
        <v>69</v>
      </c>
      <c r="E74">
        <v>2</v>
      </c>
      <c r="F74">
        <v>91</v>
      </c>
    </row>
    <row r="75" spans="1:6" x14ac:dyDescent="0.25">
      <c r="A75">
        <v>68</v>
      </c>
      <c r="B75" s="3" t="s">
        <v>74</v>
      </c>
      <c r="C75">
        <v>4.2300000000000004</v>
      </c>
      <c r="D75">
        <v>60</v>
      </c>
      <c r="E75">
        <v>-8</v>
      </c>
      <c r="F75">
        <v>13</v>
      </c>
    </row>
    <row r="76" spans="1:6" x14ac:dyDescent="0.25">
      <c r="A76">
        <v>69</v>
      </c>
      <c r="B76" s="3" t="s">
        <v>75</v>
      </c>
      <c r="C76">
        <v>4.2</v>
      </c>
      <c r="D76">
        <v>63</v>
      </c>
      <c r="E76">
        <v>-6</v>
      </c>
      <c r="F76">
        <v>18</v>
      </c>
    </row>
    <row r="77" spans="1:6" x14ac:dyDescent="0.25">
      <c r="A77">
        <v>70</v>
      </c>
      <c r="B77" s="3" t="s">
        <v>76</v>
      </c>
      <c r="C77">
        <v>4.2</v>
      </c>
      <c r="D77">
        <v>72</v>
      </c>
      <c r="E77">
        <v>2</v>
      </c>
      <c r="F77">
        <v>91</v>
      </c>
    </row>
    <row r="78" spans="1:6" x14ac:dyDescent="0.25">
      <c r="A78">
        <v>71</v>
      </c>
      <c r="B78" s="3" t="s">
        <v>77</v>
      </c>
      <c r="C78">
        <v>4.1900000000000004</v>
      </c>
      <c r="D78">
        <v>68</v>
      </c>
      <c r="E78">
        <v>-3</v>
      </c>
      <c r="F78">
        <v>34</v>
      </c>
    </row>
    <row r="79" spans="1:6" x14ac:dyDescent="0.25">
      <c r="A79">
        <v>72</v>
      </c>
      <c r="B79" s="3" t="s">
        <v>78</v>
      </c>
      <c r="C79">
        <v>4.1900000000000004</v>
      </c>
      <c r="D79" t="s">
        <v>64</v>
      </c>
      <c r="E79">
        <v>0</v>
      </c>
      <c r="F79">
        <v>51</v>
      </c>
    </row>
    <row r="80" spans="1:6" x14ac:dyDescent="0.25">
      <c r="A80">
        <v>73</v>
      </c>
      <c r="B80" s="3" t="s">
        <v>79</v>
      </c>
      <c r="C80">
        <v>4.17</v>
      </c>
      <c r="D80">
        <v>73</v>
      </c>
      <c r="E80">
        <v>0</v>
      </c>
      <c r="F80">
        <v>51</v>
      </c>
    </row>
    <row r="81" spans="1:6" x14ac:dyDescent="0.25">
      <c r="A81">
        <v>74</v>
      </c>
      <c r="B81" s="3" t="s">
        <v>80</v>
      </c>
      <c r="C81">
        <v>4.1500000000000004</v>
      </c>
      <c r="D81">
        <v>77</v>
      </c>
      <c r="E81">
        <v>3</v>
      </c>
      <c r="F81">
        <v>107</v>
      </c>
    </row>
    <row r="82" spans="1:6" x14ac:dyDescent="0.25">
      <c r="A82">
        <v>75</v>
      </c>
      <c r="B82" s="3" t="s">
        <v>81</v>
      </c>
      <c r="C82">
        <v>4.13</v>
      </c>
      <c r="D82">
        <v>86</v>
      </c>
      <c r="E82">
        <v>11</v>
      </c>
      <c r="F82">
        <v>136</v>
      </c>
    </row>
    <row r="83" spans="1:6" x14ac:dyDescent="0.25">
      <c r="A83">
        <v>76</v>
      </c>
      <c r="B83" s="3" t="s">
        <v>82</v>
      </c>
      <c r="C83">
        <v>4.12</v>
      </c>
      <c r="D83">
        <v>74</v>
      </c>
      <c r="E83">
        <v>-2</v>
      </c>
      <c r="F83">
        <v>37</v>
      </c>
    </row>
    <row r="84" spans="1:6" x14ac:dyDescent="0.25">
      <c r="A84">
        <v>77</v>
      </c>
      <c r="B84" s="3" t="s">
        <v>83</v>
      </c>
      <c r="C84">
        <v>4.12</v>
      </c>
      <c r="D84">
        <v>80</v>
      </c>
      <c r="E84">
        <v>3</v>
      </c>
      <c r="F84">
        <v>107</v>
      </c>
    </row>
    <row r="85" spans="1:6" x14ac:dyDescent="0.25">
      <c r="A85">
        <v>78</v>
      </c>
      <c r="B85" s="3" t="s">
        <v>84</v>
      </c>
      <c r="C85">
        <v>4.08</v>
      </c>
      <c r="D85">
        <v>78</v>
      </c>
      <c r="E85">
        <v>0</v>
      </c>
      <c r="F85">
        <v>51</v>
      </c>
    </row>
    <row r="86" spans="1:6" x14ac:dyDescent="0.25">
      <c r="A86">
        <v>79</v>
      </c>
      <c r="B86" s="3" t="s">
        <v>85</v>
      </c>
      <c r="C86">
        <v>4.07</v>
      </c>
      <c r="D86">
        <v>82</v>
      </c>
      <c r="E86">
        <v>3</v>
      </c>
      <c r="F86">
        <v>107</v>
      </c>
    </row>
    <row r="87" spans="1:6" x14ac:dyDescent="0.25">
      <c r="A87">
        <v>80</v>
      </c>
      <c r="B87" s="3" t="s">
        <v>86</v>
      </c>
      <c r="C87">
        <v>4.0599999999999996</v>
      </c>
      <c r="D87">
        <v>93</v>
      </c>
      <c r="E87">
        <v>13</v>
      </c>
      <c r="F87">
        <v>137</v>
      </c>
    </row>
    <row r="88" spans="1:6" x14ac:dyDescent="0.25">
      <c r="A88">
        <v>81</v>
      </c>
      <c r="B88" s="3" t="s">
        <v>87</v>
      </c>
      <c r="C88">
        <v>4.0599999999999996</v>
      </c>
      <c r="D88">
        <v>75</v>
      </c>
      <c r="E88">
        <v>-6</v>
      </c>
      <c r="F88">
        <v>18</v>
      </c>
    </row>
    <row r="89" spans="1:6" x14ac:dyDescent="0.25">
      <c r="A89">
        <v>82</v>
      </c>
      <c r="B89" s="3" t="s">
        <v>88</v>
      </c>
      <c r="C89">
        <v>4.05</v>
      </c>
      <c r="D89">
        <v>70</v>
      </c>
      <c r="E89">
        <v>-12</v>
      </c>
      <c r="F89">
        <v>5</v>
      </c>
    </row>
    <row r="90" spans="1:6" x14ac:dyDescent="0.25">
      <c r="A90">
        <v>83</v>
      </c>
      <c r="B90" s="3" t="s">
        <v>89</v>
      </c>
      <c r="C90">
        <v>4.04</v>
      </c>
      <c r="D90">
        <v>65</v>
      </c>
      <c r="E90">
        <v>-18</v>
      </c>
      <c r="F90">
        <v>2</v>
      </c>
    </row>
    <row r="91" spans="1:6" x14ac:dyDescent="0.25">
      <c r="A91">
        <v>84</v>
      </c>
      <c r="B91" s="3" t="s">
        <v>90</v>
      </c>
      <c r="C91">
        <v>4.0199999999999996</v>
      </c>
      <c r="D91">
        <v>85</v>
      </c>
      <c r="E91">
        <v>1</v>
      </c>
      <c r="F91">
        <v>74</v>
      </c>
    </row>
    <row r="92" spans="1:6" x14ac:dyDescent="0.25">
      <c r="A92">
        <v>85</v>
      </c>
      <c r="B92" s="3" t="s">
        <v>91</v>
      </c>
      <c r="C92">
        <v>4</v>
      </c>
      <c r="D92">
        <v>79</v>
      </c>
      <c r="E92">
        <v>-6</v>
      </c>
      <c r="F92">
        <v>18</v>
      </c>
    </row>
    <row r="93" spans="1:6" x14ac:dyDescent="0.25">
      <c r="A93">
        <v>86</v>
      </c>
      <c r="B93" s="3" t="s">
        <v>92</v>
      </c>
      <c r="C93">
        <v>4</v>
      </c>
      <c r="D93">
        <v>81</v>
      </c>
      <c r="E93">
        <v>-5</v>
      </c>
      <c r="F93">
        <v>21</v>
      </c>
    </row>
    <row r="94" spans="1:6" x14ac:dyDescent="0.25">
      <c r="A94">
        <v>87</v>
      </c>
      <c r="B94" s="3" t="s">
        <v>93</v>
      </c>
      <c r="C94">
        <v>3.98</v>
      </c>
      <c r="D94">
        <v>87</v>
      </c>
      <c r="E94">
        <v>0</v>
      </c>
      <c r="F94">
        <v>51</v>
      </c>
    </row>
    <row r="95" spans="1:6" x14ac:dyDescent="0.25">
      <c r="A95">
        <v>88</v>
      </c>
      <c r="B95" s="3" t="s">
        <v>94</v>
      </c>
      <c r="C95">
        <v>3.98</v>
      </c>
      <c r="D95">
        <v>88</v>
      </c>
      <c r="E95">
        <v>0</v>
      </c>
      <c r="F95">
        <v>51</v>
      </c>
    </row>
    <row r="96" spans="1:6" x14ac:dyDescent="0.25">
      <c r="A96">
        <v>89</v>
      </c>
      <c r="B96" s="3" t="s">
        <v>95</v>
      </c>
      <c r="C96">
        <v>3.98</v>
      </c>
      <c r="D96">
        <v>90</v>
      </c>
      <c r="E96">
        <v>1</v>
      </c>
      <c r="F96">
        <v>74</v>
      </c>
    </row>
    <row r="97" spans="1:6" x14ac:dyDescent="0.25">
      <c r="A97">
        <v>90</v>
      </c>
      <c r="B97" s="3" t="s">
        <v>96</v>
      </c>
      <c r="C97">
        <v>3.97</v>
      </c>
      <c r="D97">
        <v>94</v>
      </c>
      <c r="E97">
        <v>4</v>
      </c>
      <c r="F97">
        <v>118</v>
      </c>
    </row>
    <row r="98" spans="1:6" x14ac:dyDescent="0.25">
      <c r="A98">
        <v>91</v>
      </c>
      <c r="B98" s="3" t="s">
        <v>97</v>
      </c>
      <c r="C98">
        <v>3.96</v>
      </c>
      <c r="D98">
        <v>76</v>
      </c>
      <c r="E98">
        <v>-15</v>
      </c>
      <c r="F98">
        <v>4</v>
      </c>
    </row>
    <row r="99" spans="1:6" x14ac:dyDescent="0.25">
      <c r="A99">
        <v>92</v>
      </c>
      <c r="B99" s="3" t="s">
        <v>98</v>
      </c>
      <c r="C99">
        <v>3.94</v>
      </c>
      <c r="D99">
        <v>98</v>
      </c>
      <c r="E99">
        <v>6</v>
      </c>
      <c r="F99">
        <v>128</v>
      </c>
    </row>
    <row r="100" spans="1:6" x14ac:dyDescent="0.25">
      <c r="A100">
        <v>93</v>
      </c>
      <c r="B100" s="3" t="s">
        <v>99</v>
      </c>
      <c r="C100">
        <v>3.93</v>
      </c>
      <c r="D100">
        <v>83</v>
      </c>
      <c r="E100">
        <v>-10</v>
      </c>
      <c r="F100">
        <v>7</v>
      </c>
    </row>
    <row r="101" spans="1:6" x14ac:dyDescent="0.25">
      <c r="A101">
        <v>94</v>
      </c>
      <c r="B101" s="3" t="s">
        <v>100</v>
      </c>
      <c r="C101">
        <v>3.93</v>
      </c>
      <c r="D101">
        <v>89</v>
      </c>
      <c r="E101">
        <v>-5</v>
      </c>
      <c r="F101">
        <v>21</v>
      </c>
    </row>
    <row r="102" spans="1:6" x14ac:dyDescent="0.25">
      <c r="A102">
        <v>95</v>
      </c>
      <c r="B102" s="3" t="s">
        <v>101</v>
      </c>
      <c r="C102">
        <v>3.92</v>
      </c>
      <c r="D102">
        <v>92</v>
      </c>
      <c r="E102">
        <v>-3</v>
      </c>
      <c r="F102">
        <v>34</v>
      </c>
    </row>
    <row r="103" spans="1:6" x14ac:dyDescent="0.25">
      <c r="A103">
        <v>96</v>
      </c>
      <c r="B103" s="3" t="s">
        <v>102</v>
      </c>
      <c r="C103">
        <v>3.9</v>
      </c>
      <c r="D103">
        <v>99</v>
      </c>
      <c r="E103">
        <v>3</v>
      </c>
      <c r="F103">
        <v>107</v>
      </c>
    </row>
    <row r="104" spans="1:6" x14ac:dyDescent="0.25">
      <c r="A104">
        <v>97</v>
      </c>
      <c r="B104" s="3" t="s">
        <v>103</v>
      </c>
      <c r="C104">
        <v>3.87</v>
      </c>
      <c r="D104">
        <v>105</v>
      </c>
      <c r="E104">
        <v>8</v>
      </c>
      <c r="F104">
        <v>133</v>
      </c>
    </row>
    <row r="105" spans="1:6" x14ac:dyDescent="0.25">
      <c r="A105">
        <v>98</v>
      </c>
      <c r="B105" s="3" t="s">
        <v>104</v>
      </c>
      <c r="C105">
        <v>3.87</v>
      </c>
      <c r="D105">
        <v>100</v>
      </c>
      <c r="E105">
        <v>2</v>
      </c>
      <c r="F105">
        <v>91</v>
      </c>
    </row>
    <row r="106" spans="1:6" x14ac:dyDescent="0.25">
      <c r="A106">
        <v>99</v>
      </c>
      <c r="B106" s="3" t="s">
        <v>105</v>
      </c>
      <c r="C106">
        <v>3.86</v>
      </c>
      <c r="D106">
        <v>91</v>
      </c>
      <c r="E106">
        <v>-8</v>
      </c>
      <c r="F106">
        <v>13</v>
      </c>
    </row>
    <row r="107" spans="1:6" x14ac:dyDescent="0.25">
      <c r="A107">
        <v>100</v>
      </c>
      <c r="B107" s="3" t="s">
        <v>106</v>
      </c>
      <c r="C107">
        <v>3.86</v>
      </c>
      <c r="D107">
        <v>84</v>
      </c>
      <c r="E107">
        <v>-16</v>
      </c>
      <c r="F107">
        <v>3</v>
      </c>
    </row>
    <row r="108" spans="1:6" x14ac:dyDescent="0.25">
      <c r="A108">
        <v>101</v>
      </c>
      <c r="B108" s="3" t="s">
        <v>107</v>
      </c>
      <c r="C108">
        <v>3.84</v>
      </c>
      <c r="D108">
        <v>101</v>
      </c>
      <c r="E108">
        <v>0</v>
      </c>
      <c r="F108">
        <v>51</v>
      </c>
    </row>
    <row r="109" spans="1:6" x14ac:dyDescent="0.25">
      <c r="A109">
        <v>102</v>
      </c>
      <c r="B109" s="3" t="s">
        <v>108</v>
      </c>
      <c r="C109">
        <v>3.84</v>
      </c>
      <c r="D109">
        <v>104</v>
      </c>
      <c r="E109">
        <v>2</v>
      </c>
      <c r="F109">
        <v>91</v>
      </c>
    </row>
    <row r="110" spans="1:6" x14ac:dyDescent="0.25">
      <c r="A110">
        <v>103</v>
      </c>
      <c r="B110" s="3" t="s">
        <v>109</v>
      </c>
      <c r="C110">
        <v>3.81</v>
      </c>
      <c r="D110">
        <v>108</v>
      </c>
      <c r="E110">
        <v>5</v>
      </c>
      <c r="F110">
        <v>124</v>
      </c>
    </row>
    <row r="111" spans="1:6" x14ac:dyDescent="0.25">
      <c r="A111">
        <v>104</v>
      </c>
      <c r="B111" s="3" t="s">
        <v>110</v>
      </c>
      <c r="C111">
        <v>3.81</v>
      </c>
      <c r="D111">
        <v>106</v>
      </c>
      <c r="E111">
        <v>2</v>
      </c>
      <c r="F111">
        <v>91</v>
      </c>
    </row>
    <row r="112" spans="1:6" x14ac:dyDescent="0.25">
      <c r="A112">
        <v>105</v>
      </c>
      <c r="B112" s="3" t="s">
        <v>111</v>
      </c>
      <c r="C112">
        <v>3.81</v>
      </c>
      <c r="D112">
        <v>95</v>
      </c>
      <c r="E112">
        <v>-10</v>
      </c>
      <c r="F112">
        <v>7</v>
      </c>
    </row>
    <row r="113" spans="1:6" x14ac:dyDescent="0.25">
      <c r="A113">
        <v>106</v>
      </c>
      <c r="B113" s="3" t="s">
        <v>112</v>
      </c>
      <c r="C113">
        <v>3.8</v>
      </c>
      <c r="D113">
        <v>107</v>
      </c>
      <c r="E113">
        <v>1</v>
      </c>
      <c r="F113">
        <v>74</v>
      </c>
    </row>
    <row r="114" spans="1:6" x14ac:dyDescent="0.25">
      <c r="A114">
        <v>107</v>
      </c>
      <c r="B114" s="3" t="s">
        <v>113</v>
      </c>
      <c r="C114">
        <v>3.8</v>
      </c>
      <c r="D114">
        <v>111</v>
      </c>
      <c r="E114">
        <v>4</v>
      </c>
      <c r="F114">
        <v>118</v>
      </c>
    </row>
    <row r="115" spans="1:6" x14ac:dyDescent="0.25">
      <c r="A115">
        <v>108</v>
      </c>
      <c r="B115" s="3" t="s">
        <v>114</v>
      </c>
      <c r="C115">
        <v>3.79</v>
      </c>
      <c r="D115">
        <v>103</v>
      </c>
      <c r="E115">
        <v>-5</v>
      </c>
      <c r="F115">
        <v>21</v>
      </c>
    </row>
    <row r="116" spans="1:6" x14ac:dyDescent="0.25">
      <c r="A116">
        <v>109</v>
      </c>
      <c r="B116" s="3" t="s">
        <v>115</v>
      </c>
      <c r="C116">
        <v>3.77</v>
      </c>
      <c r="D116">
        <v>109</v>
      </c>
      <c r="E116">
        <v>0</v>
      </c>
      <c r="F116">
        <v>51</v>
      </c>
    </row>
    <row r="117" spans="1:6" x14ac:dyDescent="0.25">
      <c r="A117">
        <v>110</v>
      </c>
      <c r="B117" s="3" t="s">
        <v>116</v>
      </c>
      <c r="C117">
        <v>3.76</v>
      </c>
      <c r="D117">
        <v>112</v>
      </c>
      <c r="E117">
        <v>2</v>
      </c>
      <c r="F117">
        <v>91</v>
      </c>
    </row>
    <row r="118" spans="1:6" x14ac:dyDescent="0.25">
      <c r="A118">
        <v>111</v>
      </c>
      <c r="B118" s="3" t="s">
        <v>117</v>
      </c>
      <c r="C118">
        <v>3.75</v>
      </c>
      <c r="D118">
        <v>102</v>
      </c>
      <c r="E118">
        <v>-9</v>
      </c>
      <c r="F118">
        <v>10</v>
      </c>
    </row>
    <row r="119" spans="1:6" x14ac:dyDescent="0.25">
      <c r="A119">
        <v>112</v>
      </c>
      <c r="B119" s="3" t="s">
        <v>118</v>
      </c>
      <c r="C119">
        <v>3.74</v>
      </c>
      <c r="D119">
        <v>110</v>
      </c>
      <c r="E119">
        <v>-2</v>
      </c>
      <c r="F119">
        <v>37</v>
      </c>
    </row>
    <row r="120" spans="1:6" x14ac:dyDescent="0.25">
      <c r="A120">
        <v>113</v>
      </c>
      <c r="B120" s="3" t="s">
        <v>119</v>
      </c>
      <c r="C120">
        <v>3.69</v>
      </c>
      <c r="D120">
        <v>115</v>
      </c>
      <c r="E120">
        <v>2</v>
      </c>
      <c r="F120">
        <v>91</v>
      </c>
    </row>
    <row r="121" spans="1:6" x14ac:dyDescent="0.25">
      <c r="A121">
        <v>114</v>
      </c>
      <c r="B121" s="3" t="s">
        <v>120</v>
      </c>
      <c r="C121">
        <v>3.68</v>
      </c>
      <c r="D121">
        <v>119</v>
      </c>
      <c r="E121">
        <v>5</v>
      </c>
      <c r="F121">
        <v>124</v>
      </c>
    </row>
    <row r="122" spans="1:6" x14ac:dyDescent="0.25">
      <c r="A122">
        <v>115</v>
      </c>
      <c r="B122" s="3" t="s">
        <v>121</v>
      </c>
      <c r="C122">
        <v>3.67</v>
      </c>
      <c r="D122">
        <v>116</v>
      </c>
      <c r="E122">
        <v>1</v>
      </c>
      <c r="F122">
        <v>74</v>
      </c>
    </row>
    <row r="123" spans="1:6" x14ac:dyDescent="0.25">
      <c r="A123">
        <v>116</v>
      </c>
      <c r="B123" s="3" t="s">
        <v>122</v>
      </c>
      <c r="C123">
        <v>3.67</v>
      </c>
      <c r="D123">
        <v>120</v>
      </c>
      <c r="E123">
        <v>4</v>
      </c>
      <c r="F123">
        <v>118</v>
      </c>
    </row>
    <row r="124" spans="1:6" x14ac:dyDescent="0.25">
      <c r="A124">
        <v>117</v>
      </c>
      <c r="B124" s="3" t="s">
        <v>123</v>
      </c>
      <c r="C124">
        <v>3.65</v>
      </c>
      <c r="D124">
        <v>118</v>
      </c>
      <c r="E124">
        <v>1</v>
      </c>
      <c r="F124">
        <v>74</v>
      </c>
    </row>
    <row r="125" spans="1:6" x14ac:dyDescent="0.25">
      <c r="A125">
        <v>118</v>
      </c>
      <c r="B125" s="3" t="s">
        <v>124</v>
      </c>
      <c r="C125">
        <v>3.6</v>
      </c>
      <c r="D125">
        <v>96</v>
      </c>
      <c r="E125">
        <v>-22</v>
      </c>
      <c r="F125">
        <v>1</v>
      </c>
    </row>
    <row r="126" spans="1:6" x14ac:dyDescent="0.25">
      <c r="A126">
        <v>119</v>
      </c>
      <c r="B126" s="3" t="s">
        <v>125</v>
      </c>
      <c r="C126">
        <v>3.58</v>
      </c>
      <c r="D126">
        <v>114</v>
      </c>
      <c r="E126">
        <v>-5</v>
      </c>
      <c r="F126">
        <v>21</v>
      </c>
    </row>
    <row r="127" spans="1:6" x14ac:dyDescent="0.25">
      <c r="A127">
        <v>120</v>
      </c>
      <c r="B127" s="3" t="s">
        <v>126</v>
      </c>
      <c r="C127">
        <v>3.57</v>
      </c>
      <c r="D127">
        <v>113</v>
      </c>
      <c r="E127">
        <v>-7</v>
      </c>
      <c r="F127">
        <v>16</v>
      </c>
    </row>
    <row r="128" spans="1:6" x14ac:dyDescent="0.25">
      <c r="A128">
        <v>121</v>
      </c>
      <c r="B128" s="3" t="s">
        <v>127</v>
      </c>
      <c r="C128">
        <v>3.54</v>
      </c>
      <c r="D128">
        <v>117</v>
      </c>
      <c r="E128">
        <v>-4</v>
      </c>
      <c r="F128">
        <v>26</v>
      </c>
    </row>
    <row r="129" spans="1:6" x14ac:dyDescent="0.25">
      <c r="A129">
        <v>122</v>
      </c>
      <c r="B129" s="3" t="s">
        <v>128</v>
      </c>
      <c r="C129">
        <v>3.49</v>
      </c>
      <c r="D129">
        <v>126</v>
      </c>
      <c r="E129">
        <v>4</v>
      </c>
      <c r="F129">
        <v>118</v>
      </c>
    </row>
    <row r="130" spans="1:6" x14ac:dyDescent="0.25">
      <c r="A130">
        <v>123</v>
      </c>
      <c r="B130" s="3" t="s">
        <v>129</v>
      </c>
      <c r="C130">
        <v>3.47</v>
      </c>
      <c r="D130">
        <v>123</v>
      </c>
      <c r="E130">
        <v>0</v>
      </c>
      <c r="F130">
        <v>51</v>
      </c>
    </row>
    <row r="131" spans="1:6" x14ac:dyDescent="0.25">
      <c r="A131">
        <v>124</v>
      </c>
      <c r="B131" s="3" t="s">
        <v>130</v>
      </c>
      <c r="C131">
        <v>3.47</v>
      </c>
      <c r="D131">
        <v>122</v>
      </c>
      <c r="E131">
        <v>-2</v>
      </c>
      <c r="F131">
        <v>37</v>
      </c>
    </row>
    <row r="132" spans="1:6" x14ac:dyDescent="0.25">
      <c r="A132">
        <v>125</v>
      </c>
      <c r="B132" s="3" t="s">
        <v>131</v>
      </c>
      <c r="C132">
        <v>3.46</v>
      </c>
      <c r="D132">
        <v>127</v>
      </c>
      <c r="E132">
        <v>2</v>
      </c>
      <c r="F132">
        <v>91</v>
      </c>
    </row>
    <row r="133" spans="1:6" x14ac:dyDescent="0.25">
      <c r="A133">
        <v>126</v>
      </c>
      <c r="B133" s="3" t="s">
        <v>132</v>
      </c>
      <c r="C133">
        <v>3.41</v>
      </c>
      <c r="D133">
        <v>125</v>
      </c>
      <c r="E133">
        <v>-1</v>
      </c>
      <c r="F133">
        <v>47</v>
      </c>
    </row>
    <row r="134" spans="1:6" x14ac:dyDescent="0.25">
      <c r="A134">
        <v>127</v>
      </c>
      <c r="B134" s="3" t="s">
        <v>133</v>
      </c>
      <c r="C134">
        <v>3.39</v>
      </c>
      <c r="D134">
        <v>124</v>
      </c>
      <c r="E134">
        <v>-3</v>
      </c>
      <c r="F134">
        <v>34</v>
      </c>
    </row>
    <row r="135" spans="1:6" x14ac:dyDescent="0.25">
      <c r="A135">
        <v>128</v>
      </c>
      <c r="B135" s="3" t="s">
        <v>134</v>
      </c>
      <c r="C135">
        <v>3.33</v>
      </c>
      <c r="D135">
        <v>130</v>
      </c>
      <c r="E135">
        <v>2</v>
      </c>
      <c r="F135">
        <v>91</v>
      </c>
    </row>
    <row r="136" spans="1:6" x14ac:dyDescent="0.25">
      <c r="A136">
        <v>129</v>
      </c>
      <c r="B136" s="2" t="s">
        <v>135</v>
      </c>
      <c r="C136">
        <v>3.29</v>
      </c>
      <c r="D136" t="s">
        <v>64</v>
      </c>
      <c r="E136">
        <v>0</v>
      </c>
      <c r="F136">
        <v>51</v>
      </c>
    </row>
    <row r="137" spans="1:6" x14ac:dyDescent="0.25">
      <c r="A137">
        <v>130</v>
      </c>
      <c r="B137" s="3" t="s">
        <v>136</v>
      </c>
      <c r="C137">
        <v>3.27</v>
      </c>
      <c r="D137">
        <v>132</v>
      </c>
      <c r="E137">
        <v>2</v>
      </c>
      <c r="F137">
        <v>91</v>
      </c>
    </row>
    <row r="138" spans="1:6" x14ac:dyDescent="0.25">
      <c r="A138">
        <v>131</v>
      </c>
      <c r="B138" s="3" t="s">
        <v>137</v>
      </c>
      <c r="C138">
        <v>3.21</v>
      </c>
      <c r="D138">
        <v>129</v>
      </c>
      <c r="E138">
        <v>-2</v>
      </c>
      <c r="F138">
        <v>37</v>
      </c>
    </row>
    <row r="139" spans="1:6" x14ac:dyDescent="0.25">
      <c r="A139">
        <v>132</v>
      </c>
      <c r="B139" s="3" t="s">
        <v>138</v>
      </c>
      <c r="C139">
        <v>3.16</v>
      </c>
      <c r="D139">
        <v>137</v>
      </c>
      <c r="E139">
        <v>5</v>
      </c>
      <c r="F139">
        <v>124</v>
      </c>
    </row>
    <row r="140" spans="1:6" x14ac:dyDescent="0.25">
      <c r="A140">
        <v>133</v>
      </c>
      <c r="B140" s="3" t="s">
        <v>139</v>
      </c>
      <c r="C140">
        <v>3.13</v>
      </c>
      <c r="D140">
        <v>133</v>
      </c>
      <c r="E140">
        <v>0</v>
      </c>
      <c r="F140">
        <v>51</v>
      </c>
    </row>
    <row r="141" spans="1:6" x14ac:dyDescent="0.25">
      <c r="A141">
        <v>134</v>
      </c>
      <c r="B141" s="3" t="s">
        <v>140</v>
      </c>
      <c r="C141">
        <v>3.08</v>
      </c>
      <c r="D141">
        <v>135</v>
      </c>
      <c r="E141">
        <v>1</v>
      </c>
      <c r="F141">
        <v>74</v>
      </c>
    </row>
    <row r="142" spans="1:6" x14ac:dyDescent="0.25">
      <c r="A142">
        <v>135</v>
      </c>
      <c r="B142" s="3" t="s">
        <v>141</v>
      </c>
      <c r="C142">
        <v>3.06</v>
      </c>
      <c r="D142">
        <v>136</v>
      </c>
      <c r="E142">
        <v>1</v>
      </c>
      <c r="F142">
        <v>74</v>
      </c>
    </row>
    <row r="143" spans="1:6" x14ac:dyDescent="0.25">
      <c r="A143">
        <v>136</v>
      </c>
      <c r="B143" s="3" t="s">
        <v>142</v>
      </c>
      <c r="C143">
        <v>2.95</v>
      </c>
      <c r="D143">
        <v>139</v>
      </c>
      <c r="E143">
        <v>3</v>
      </c>
      <c r="F143">
        <v>107</v>
      </c>
    </row>
    <row r="144" spans="1:6" x14ac:dyDescent="0.25">
      <c r="A144">
        <v>137</v>
      </c>
      <c r="B144" s="3" t="s">
        <v>143</v>
      </c>
      <c r="C144">
        <v>2.94</v>
      </c>
      <c r="D144">
        <v>138</v>
      </c>
      <c r="E144">
        <v>1</v>
      </c>
      <c r="F144">
        <v>74</v>
      </c>
    </row>
    <row r="145" spans="1:6" x14ac:dyDescent="0.25">
      <c r="A145">
        <v>138</v>
      </c>
      <c r="B145" s="3" t="s">
        <v>144</v>
      </c>
      <c r="C145">
        <v>2.74</v>
      </c>
      <c r="D145" t="s">
        <v>64</v>
      </c>
      <c r="E145">
        <v>0</v>
      </c>
      <c r="F145">
        <v>51</v>
      </c>
    </row>
  </sheetData>
  <hyperlinks>
    <hyperlink ref="A2" r:id="rId1" xr:uid="{42C24438-912F-4A1C-9CB9-D6CC314ABFFF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</sheetPr>
  <dimension ref="A1:Q37"/>
  <sheetViews>
    <sheetView zoomScale="130" zoomScaleNormal="130" workbookViewId="0">
      <selection activeCell="Q2" sqref="Q2"/>
    </sheetView>
  </sheetViews>
  <sheetFormatPr defaultRowHeight="15" x14ac:dyDescent="0.25"/>
  <cols>
    <col min="1" max="1" width="4.5703125" customWidth="1"/>
    <col min="2" max="2" width="10.7109375" bestFit="1" customWidth="1"/>
  </cols>
  <sheetData>
    <row r="1" spans="1:17" x14ac:dyDescent="0.25">
      <c r="K1" s="17" t="s">
        <v>178</v>
      </c>
      <c r="L1" s="17" t="s">
        <v>165</v>
      </c>
      <c r="P1" s="17" t="s">
        <v>178</v>
      </c>
      <c r="Q1" s="17" t="s">
        <v>165</v>
      </c>
    </row>
    <row r="2" spans="1:17" x14ac:dyDescent="0.25">
      <c r="K2" s="16">
        <v>0</v>
      </c>
      <c r="L2" s="16">
        <v>0</v>
      </c>
      <c r="P2" s="13"/>
      <c r="Q2" s="13">
        <v>5</v>
      </c>
    </row>
    <row r="3" spans="1:17" x14ac:dyDescent="0.25">
      <c r="K3" s="16">
        <v>51</v>
      </c>
      <c r="L3" s="16">
        <v>1</v>
      </c>
      <c r="P3" s="13"/>
      <c r="Q3" s="13">
        <v>4</v>
      </c>
    </row>
    <row r="4" spans="1:17" x14ac:dyDescent="0.25">
      <c r="K4" s="16">
        <v>61</v>
      </c>
      <c r="L4" s="16">
        <v>2</v>
      </c>
      <c r="P4" s="13"/>
      <c r="Q4" s="13">
        <v>3</v>
      </c>
    </row>
    <row r="5" spans="1:17" x14ac:dyDescent="0.25">
      <c r="K5" s="16">
        <v>71</v>
      </c>
      <c r="L5" s="16">
        <v>3</v>
      </c>
      <c r="P5" s="13"/>
      <c r="Q5" s="13">
        <v>2</v>
      </c>
    </row>
    <row r="6" spans="1:17" x14ac:dyDescent="0.25">
      <c r="K6" s="16">
        <v>81</v>
      </c>
      <c r="L6" s="16">
        <v>4</v>
      </c>
      <c r="P6" s="13"/>
      <c r="Q6" s="13">
        <v>1</v>
      </c>
    </row>
    <row r="7" spans="1:17" x14ac:dyDescent="0.25">
      <c r="K7" s="16">
        <v>91</v>
      </c>
      <c r="L7" s="16">
        <v>5</v>
      </c>
      <c r="P7" s="13"/>
      <c r="Q7" s="13">
        <v>0</v>
      </c>
    </row>
    <row r="9" spans="1:17" x14ac:dyDescent="0.25">
      <c r="F9" t="str">
        <f ca="1">_xlfn.FORMULATEXT(F13)</f>
        <v>=LOOKUP(C13;Punktid;Hinne)</v>
      </c>
    </row>
    <row r="10" spans="1:17" x14ac:dyDescent="0.25">
      <c r="D10" t="str">
        <f ca="1">_xlfn.FORMULATEXT(D13)</f>
        <v>=IF(C13&gt;50;RANDBETWEEN(40;100);0)</v>
      </c>
      <c r="I10" t="str">
        <f ca="1">_xlfn.FORMULATEXT(I13)</f>
        <v>=ROUND(IF(COUNTIF(F13:H13;"&gt;0")=3;AVERAGE(F13:H13);0);0)</v>
      </c>
    </row>
    <row r="11" spans="1:17" x14ac:dyDescent="0.25">
      <c r="C11" t="str">
        <f ca="1">_xlfn.FORMULATEXT(C13)</f>
        <v>=RANDBETWEEN(40;100)</v>
      </c>
    </row>
    <row r="12" spans="1:17" x14ac:dyDescent="0.25">
      <c r="A12" s="193" t="s">
        <v>298</v>
      </c>
      <c r="B12" s="193" t="s">
        <v>299</v>
      </c>
      <c r="C12" s="193" t="s">
        <v>325</v>
      </c>
      <c r="D12" s="193" t="s">
        <v>326</v>
      </c>
      <c r="E12" s="193" t="s">
        <v>327</v>
      </c>
      <c r="F12" s="193" t="s">
        <v>328</v>
      </c>
      <c r="G12" s="193" t="s">
        <v>329</v>
      </c>
      <c r="H12" s="193" t="s">
        <v>330</v>
      </c>
      <c r="I12" s="193" t="s">
        <v>331</v>
      </c>
    </row>
    <row r="13" spans="1:17" x14ac:dyDescent="0.25">
      <c r="A13" s="192">
        <v>1</v>
      </c>
      <c r="B13" s="192" t="s">
        <v>300</v>
      </c>
      <c r="C13" s="192">
        <f ca="1">RANDBETWEEN(40,100)</f>
        <v>81</v>
      </c>
      <c r="D13" s="192">
        <f ca="1">IF(C13&gt;50,RANDBETWEEN(40,100),0)</f>
        <v>96</v>
      </c>
      <c r="E13" s="192">
        <f ca="1">IF(D13&gt;50,RANDBETWEEN(40,100),0)</f>
        <v>55</v>
      </c>
      <c r="F13" s="181">
        <f t="shared" ref="F13:F37" ca="1" si="0">LOOKUP(C13,Punktid,Hinne)</f>
        <v>4</v>
      </c>
      <c r="G13" s="181">
        <f t="shared" ref="G13:G37" ca="1" si="1">LOOKUP(D13,Punktid,Hinne)</f>
        <v>5</v>
      </c>
      <c r="H13" s="181">
        <f t="shared" ref="H13:H37" ca="1" si="2">LOOKUP(E13,Punktid,Hinne)</f>
        <v>1</v>
      </c>
      <c r="I13" s="191">
        <f ca="1">ROUND(IF(COUNTIF(F13:H13,"&gt;0")=3,AVERAGE(F13:H13),0),0)</f>
        <v>3</v>
      </c>
    </row>
    <row r="14" spans="1:17" x14ac:dyDescent="0.25">
      <c r="A14" s="192">
        <v>2</v>
      </c>
      <c r="B14" s="192" t="s">
        <v>301</v>
      </c>
      <c r="C14" s="192">
        <v>52</v>
      </c>
      <c r="D14" s="192">
        <v>53</v>
      </c>
      <c r="E14" s="192">
        <v>48</v>
      </c>
      <c r="F14" s="181">
        <f t="shared" si="0"/>
        <v>1</v>
      </c>
      <c r="G14" s="181">
        <f t="shared" si="1"/>
        <v>1</v>
      </c>
      <c r="H14" s="181">
        <f t="shared" si="2"/>
        <v>0</v>
      </c>
      <c r="I14" s="191">
        <f t="shared" ref="I14:I37" si="3">ROUND(IF(COUNTIF(F14:H14,"&gt;0")=3,AVERAGE(F14:H14),0),0)</f>
        <v>0</v>
      </c>
    </row>
    <row r="15" spans="1:17" x14ac:dyDescent="0.25">
      <c r="A15" s="192">
        <v>3</v>
      </c>
      <c r="B15" s="192" t="s">
        <v>302</v>
      </c>
      <c r="C15" s="192">
        <v>81</v>
      </c>
      <c r="D15" s="192">
        <v>73</v>
      </c>
      <c r="E15" s="192">
        <v>68</v>
      </c>
      <c r="F15" s="181">
        <f t="shared" si="0"/>
        <v>4</v>
      </c>
      <c r="G15" s="181">
        <f t="shared" si="1"/>
        <v>3</v>
      </c>
      <c r="H15" s="181">
        <f t="shared" si="2"/>
        <v>2</v>
      </c>
      <c r="I15" s="191">
        <f t="shared" si="3"/>
        <v>3</v>
      </c>
    </row>
    <row r="16" spans="1:17" x14ac:dyDescent="0.25">
      <c r="A16" s="192">
        <v>4</v>
      </c>
      <c r="B16" s="192" t="s">
        <v>303</v>
      </c>
      <c r="C16" s="192">
        <v>65</v>
      </c>
      <c r="D16" s="192">
        <v>85</v>
      </c>
      <c r="E16" s="192">
        <v>80</v>
      </c>
      <c r="F16" s="181">
        <f t="shared" si="0"/>
        <v>2</v>
      </c>
      <c r="G16" s="181">
        <f t="shared" si="1"/>
        <v>4</v>
      </c>
      <c r="H16" s="181">
        <f t="shared" si="2"/>
        <v>3</v>
      </c>
      <c r="I16" s="191">
        <f t="shared" si="3"/>
        <v>3</v>
      </c>
    </row>
    <row r="17" spans="1:9" x14ac:dyDescent="0.25">
      <c r="A17" s="192">
        <v>5</v>
      </c>
      <c r="B17" s="192" t="s">
        <v>304</v>
      </c>
      <c r="C17" s="192">
        <v>51</v>
      </c>
      <c r="D17" s="192">
        <v>95</v>
      </c>
      <c r="E17" s="192">
        <v>86</v>
      </c>
      <c r="F17" s="181">
        <f t="shared" si="0"/>
        <v>1</v>
      </c>
      <c r="G17" s="181">
        <f t="shared" si="1"/>
        <v>5</v>
      </c>
      <c r="H17" s="181">
        <f t="shared" si="2"/>
        <v>4</v>
      </c>
      <c r="I17" s="191">
        <f t="shared" si="3"/>
        <v>3</v>
      </c>
    </row>
    <row r="18" spans="1:9" x14ac:dyDescent="0.25">
      <c r="A18" s="192">
        <v>6</v>
      </c>
      <c r="B18" s="192" t="s">
        <v>305</v>
      </c>
      <c r="C18" s="192">
        <v>70</v>
      </c>
      <c r="D18" s="192">
        <v>77</v>
      </c>
      <c r="E18" s="192">
        <v>59</v>
      </c>
      <c r="F18" s="181">
        <f t="shared" si="0"/>
        <v>2</v>
      </c>
      <c r="G18" s="181">
        <f t="shared" si="1"/>
        <v>3</v>
      </c>
      <c r="H18" s="181">
        <f t="shared" si="2"/>
        <v>1</v>
      </c>
      <c r="I18" s="191">
        <f t="shared" si="3"/>
        <v>2</v>
      </c>
    </row>
    <row r="19" spans="1:9" x14ac:dyDescent="0.25">
      <c r="A19" s="192">
        <v>7</v>
      </c>
      <c r="B19" s="192" t="s">
        <v>306</v>
      </c>
      <c r="C19" s="192">
        <v>42</v>
      </c>
      <c r="D19" s="192">
        <v>0</v>
      </c>
      <c r="E19" s="192">
        <v>0</v>
      </c>
      <c r="F19" s="181">
        <f t="shared" si="0"/>
        <v>0</v>
      </c>
      <c r="G19" s="181">
        <f t="shared" si="1"/>
        <v>0</v>
      </c>
      <c r="H19" s="181">
        <f t="shared" si="2"/>
        <v>0</v>
      </c>
      <c r="I19" s="191">
        <f t="shared" si="3"/>
        <v>0</v>
      </c>
    </row>
    <row r="20" spans="1:9" x14ac:dyDescent="0.25">
      <c r="A20" s="192">
        <v>8</v>
      </c>
      <c r="B20" s="192" t="s">
        <v>307</v>
      </c>
      <c r="C20" s="192">
        <v>63</v>
      </c>
      <c r="D20" s="192">
        <v>50</v>
      </c>
      <c r="E20" s="192">
        <v>0</v>
      </c>
      <c r="F20" s="181">
        <f t="shared" si="0"/>
        <v>2</v>
      </c>
      <c r="G20" s="181">
        <f t="shared" si="1"/>
        <v>0</v>
      </c>
      <c r="H20" s="181">
        <f t="shared" si="2"/>
        <v>0</v>
      </c>
      <c r="I20" s="191">
        <f t="shared" si="3"/>
        <v>0</v>
      </c>
    </row>
    <row r="21" spans="1:9" x14ac:dyDescent="0.25">
      <c r="A21" s="192">
        <v>9</v>
      </c>
      <c r="B21" s="192" t="s">
        <v>308</v>
      </c>
      <c r="C21" s="192">
        <v>95</v>
      </c>
      <c r="D21" s="192">
        <v>56</v>
      </c>
      <c r="E21" s="192">
        <v>66</v>
      </c>
      <c r="F21" s="181">
        <f t="shared" si="0"/>
        <v>5</v>
      </c>
      <c r="G21" s="181">
        <f t="shared" si="1"/>
        <v>1</v>
      </c>
      <c r="H21" s="181">
        <f t="shared" si="2"/>
        <v>2</v>
      </c>
      <c r="I21" s="191">
        <f t="shared" si="3"/>
        <v>3</v>
      </c>
    </row>
    <row r="22" spans="1:9" x14ac:dyDescent="0.25">
      <c r="A22" s="192">
        <v>10</v>
      </c>
      <c r="B22" s="192" t="s">
        <v>309</v>
      </c>
      <c r="C22" s="192">
        <v>43</v>
      </c>
      <c r="D22" s="192">
        <v>0</v>
      </c>
      <c r="E22" s="192">
        <v>0</v>
      </c>
      <c r="F22" s="181">
        <f t="shared" si="0"/>
        <v>0</v>
      </c>
      <c r="G22" s="181">
        <f t="shared" si="1"/>
        <v>0</v>
      </c>
      <c r="H22" s="181">
        <f t="shared" si="2"/>
        <v>0</v>
      </c>
      <c r="I22" s="191">
        <f t="shared" si="3"/>
        <v>0</v>
      </c>
    </row>
    <row r="23" spans="1:9" x14ac:dyDescent="0.25">
      <c r="A23" s="192">
        <v>11</v>
      </c>
      <c r="B23" s="192" t="s">
        <v>310</v>
      </c>
      <c r="C23" s="192">
        <v>91</v>
      </c>
      <c r="D23" s="192">
        <v>65</v>
      </c>
      <c r="E23" s="192">
        <v>96</v>
      </c>
      <c r="F23" s="181">
        <f t="shared" si="0"/>
        <v>5</v>
      </c>
      <c r="G23" s="181">
        <f t="shared" si="1"/>
        <v>2</v>
      </c>
      <c r="H23" s="181">
        <f t="shared" si="2"/>
        <v>5</v>
      </c>
      <c r="I23" s="191">
        <f t="shared" si="3"/>
        <v>4</v>
      </c>
    </row>
    <row r="24" spans="1:9" x14ac:dyDescent="0.25">
      <c r="A24" s="192">
        <v>12</v>
      </c>
      <c r="B24" s="192" t="s">
        <v>311</v>
      </c>
      <c r="C24" s="192">
        <v>69</v>
      </c>
      <c r="D24" s="192">
        <v>86</v>
      </c>
      <c r="E24" s="192">
        <v>62</v>
      </c>
      <c r="F24" s="181">
        <f t="shared" si="0"/>
        <v>2</v>
      </c>
      <c r="G24" s="181">
        <f t="shared" si="1"/>
        <v>4</v>
      </c>
      <c r="H24" s="181">
        <f t="shared" si="2"/>
        <v>2</v>
      </c>
      <c r="I24" s="191">
        <f t="shared" si="3"/>
        <v>3</v>
      </c>
    </row>
    <row r="25" spans="1:9" x14ac:dyDescent="0.25">
      <c r="A25" s="192">
        <v>13</v>
      </c>
      <c r="B25" s="192" t="s">
        <v>312</v>
      </c>
      <c r="C25" s="192">
        <v>42</v>
      </c>
      <c r="D25" s="192">
        <v>0</v>
      </c>
      <c r="E25" s="192">
        <v>0</v>
      </c>
      <c r="F25" s="181">
        <f t="shared" si="0"/>
        <v>0</v>
      </c>
      <c r="G25" s="181">
        <f t="shared" si="1"/>
        <v>0</v>
      </c>
      <c r="H25" s="181">
        <f t="shared" si="2"/>
        <v>0</v>
      </c>
      <c r="I25" s="191">
        <f t="shared" si="3"/>
        <v>0</v>
      </c>
    </row>
    <row r="26" spans="1:9" x14ac:dyDescent="0.25">
      <c r="A26" s="192">
        <v>14</v>
      </c>
      <c r="B26" s="192" t="s">
        <v>313</v>
      </c>
      <c r="C26" s="192">
        <v>92</v>
      </c>
      <c r="D26" s="192">
        <v>65</v>
      </c>
      <c r="E26" s="192">
        <v>69</v>
      </c>
      <c r="F26" s="181">
        <f t="shared" si="0"/>
        <v>5</v>
      </c>
      <c r="G26" s="181">
        <f t="shared" si="1"/>
        <v>2</v>
      </c>
      <c r="H26" s="181">
        <f t="shared" si="2"/>
        <v>2</v>
      </c>
      <c r="I26" s="191">
        <f t="shared" si="3"/>
        <v>3</v>
      </c>
    </row>
    <row r="27" spans="1:9" x14ac:dyDescent="0.25">
      <c r="A27" s="192">
        <v>15</v>
      </c>
      <c r="B27" s="192" t="s">
        <v>314</v>
      </c>
      <c r="C27" s="192">
        <v>45</v>
      </c>
      <c r="D27" s="192">
        <v>0</v>
      </c>
      <c r="E27" s="192">
        <v>0</v>
      </c>
      <c r="F27" s="181">
        <f t="shared" si="0"/>
        <v>0</v>
      </c>
      <c r="G27" s="181">
        <f t="shared" si="1"/>
        <v>0</v>
      </c>
      <c r="H27" s="181">
        <f t="shared" si="2"/>
        <v>0</v>
      </c>
      <c r="I27" s="191">
        <f t="shared" si="3"/>
        <v>0</v>
      </c>
    </row>
    <row r="28" spans="1:9" x14ac:dyDescent="0.25">
      <c r="A28" s="192">
        <v>16</v>
      </c>
      <c r="B28" s="192" t="s">
        <v>315</v>
      </c>
      <c r="C28" s="192">
        <v>75</v>
      </c>
      <c r="D28" s="192">
        <v>61</v>
      </c>
      <c r="E28" s="192">
        <v>92</v>
      </c>
      <c r="F28" s="181">
        <f t="shared" si="0"/>
        <v>3</v>
      </c>
      <c r="G28" s="181">
        <f t="shared" si="1"/>
        <v>2</v>
      </c>
      <c r="H28" s="181">
        <f t="shared" si="2"/>
        <v>5</v>
      </c>
      <c r="I28" s="191">
        <f t="shared" si="3"/>
        <v>3</v>
      </c>
    </row>
    <row r="29" spans="1:9" x14ac:dyDescent="0.25">
      <c r="A29" s="192">
        <v>17</v>
      </c>
      <c r="B29" s="192" t="s">
        <v>316</v>
      </c>
      <c r="C29" s="192">
        <v>72</v>
      </c>
      <c r="D29" s="192">
        <v>47</v>
      </c>
      <c r="E29" s="192">
        <v>0</v>
      </c>
      <c r="F29" s="181">
        <f t="shared" si="0"/>
        <v>3</v>
      </c>
      <c r="G29" s="181">
        <f t="shared" si="1"/>
        <v>0</v>
      </c>
      <c r="H29" s="181">
        <f t="shared" si="2"/>
        <v>0</v>
      </c>
      <c r="I29" s="191">
        <f t="shared" si="3"/>
        <v>0</v>
      </c>
    </row>
    <row r="30" spans="1:9" x14ac:dyDescent="0.25">
      <c r="A30" s="192">
        <v>18</v>
      </c>
      <c r="B30" s="192" t="s">
        <v>317</v>
      </c>
      <c r="C30" s="192">
        <v>92</v>
      </c>
      <c r="D30" s="192">
        <v>59</v>
      </c>
      <c r="E30" s="192">
        <v>55</v>
      </c>
      <c r="F30" s="181">
        <f t="shared" si="0"/>
        <v>5</v>
      </c>
      <c r="G30" s="181">
        <f t="shared" si="1"/>
        <v>1</v>
      </c>
      <c r="H30" s="181">
        <f t="shared" si="2"/>
        <v>1</v>
      </c>
      <c r="I30" s="191">
        <f t="shared" si="3"/>
        <v>2</v>
      </c>
    </row>
    <row r="31" spans="1:9" x14ac:dyDescent="0.25">
      <c r="A31" s="192">
        <v>19</v>
      </c>
      <c r="B31" s="192" t="s">
        <v>318</v>
      </c>
      <c r="C31" s="192">
        <v>54</v>
      </c>
      <c r="D31" s="192">
        <v>86</v>
      </c>
      <c r="E31" s="192">
        <v>45</v>
      </c>
      <c r="F31" s="181">
        <f t="shared" si="0"/>
        <v>1</v>
      </c>
      <c r="G31" s="181">
        <f t="shared" si="1"/>
        <v>4</v>
      </c>
      <c r="H31" s="181">
        <f t="shared" si="2"/>
        <v>0</v>
      </c>
      <c r="I31" s="191">
        <f t="shared" si="3"/>
        <v>0</v>
      </c>
    </row>
    <row r="32" spans="1:9" x14ac:dyDescent="0.25">
      <c r="A32" s="192">
        <v>20</v>
      </c>
      <c r="B32" s="192" t="s">
        <v>319</v>
      </c>
      <c r="C32" s="192">
        <v>59</v>
      </c>
      <c r="D32" s="192">
        <v>46</v>
      </c>
      <c r="E32" s="192">
        <v>0</v>
      </c>
      <c r="F32" s="181">
        <f t="shared" si="0"/>
        <v>1</v>
      </c>
      <c r="G32" s="181">
        <f t="shared" si="1"/>
        <v>0</v>
      </c>
      <c r="H32" s="181">
        <f t="shared" si="2"/>
        <v>0</v>
      </c>
      <c r="I32" s="191">
        <f t="shared" si="3"/>
        <v>0</v>
      </c>
    </row>
    <row r="33" spans="1:9" x14ac:dyDescent="0.25">
      <c r="A33" s="192">
        <v>21</v>
      </c>
      <c r="B33" s="192" t="s">
        <v>320</v>
      </c>
      <c r="C33" s="192">
        <v>96</v>
      </c>
      <c r="D33" s="192">
        <v>53</v>
      </c>
      <c r="E33" s="192">
        <v>77</v>
      </c>
      <c r="F33" s="181">
        <f t="shared" si="0"/>
        <v>5</v>
      </c>
      <c r="G33" s="181">
        <f t="shared" si="1"/>
        <v>1</v>
      </c>
      <c r="H33" s="181">
        <f t="shared" si="2"/>
        <v>3</v>
      </c>
      <c r="I33" s="191">
        <f t="shared" si="3"/>
        <v>3</v>
      </c>
    </row>
    <row r="34" spans="1:9" x14ac:dyDescent="0.25">
      <c r="A34" s="192">
        <v>22</v>
      </c>
      <c r="B34" s="192" t="s">
        <v>321</v>
      </c>
      <c r="C34" s="192">
        <v>87</v>
      </c>
      <c r="D34" s="192">
        <v>41</v>
      </c>
      <c r="E34" s="192">
        <v>0</v>
      </c>
      <c r="F34" s="181">
        <f t="shared" si="0"/>
        <v>4</v>
      </c>
      <c r="G34" s="181">
        <f t="shared" si="1"/>
        <v>0</v>
      </c>
      <c r="H34" s="181">
        <f t="shared" si="2"/>
        <v>0</v>
      </c>
      <c r="I34" s="191">
        <f t="shared" si="3"/>
        <v>0</v>
      </c>
    </row>
    <row r="35" spans="1:9" x14ac:dyDescent="0.25">
      <c r="A35" s="192">
        <v>23</v>
      </c>
      <c r="B35" s="192" t="s">
        <v>322</v>
      </c>
      <c r="C35" s="192">
        <v>48</v>
      </c>
      <c r="D35" s="192">
        <v>0</v>
      </c>
      <c r="E35" s="192">
        <v>0</v>
      </c>
      <c r="F35" s="181">
        <f t="shared" si="0"/>
        <v>0</v>
      </c>
      <c r="G35" s="181">
        <f t="shared" si="1"/>
        <v>0</v>
      </c>
      <c r="H35" s="181">
        <f t="shared" si="2"/>
        <v>0</v>
      </c>
      <c r="I35" s="191">
        <f t="shared" si="3"/>
        <v>0</v>
      </c>
    </row>
    <row r="36" spans="1:9" x14ac:dyDescent="0.25">
      <c r="A36" s="192">
        <v>24</v>
      </c>
      <c r="B36" s="192" t="s">
        <v>323</v>
      </c>
      <c r="C36" s="192">
        <v>58</v>
      </c>
      <c r="D36" s="192">
        <v>42</v>
      </c>
      <c r="E36" s="192">
        <v>0</v>
      </c>
      <c r="F36" s="181">
        <f t="shared" si="0"/>
        <v>1</v>
      </c>
      <c r="G36" s="181">
        <f t="shared" si="1"/>
        <v>0</v>
      </c>
      <c r="H36" s="181">
        <f t="shared" si="2"/>
        <v>0</v>
      </c>
      <c r="I36" s="191">
        <f t="shared" si="3"/>
        <v>0</v>
      </c>
    </row>
    <row r="37" spans="1:9" x14ac:dyDescent="0.25">
      <c r="A37" s="192">
        <v>25</v>
      </c>
      <c r="B37" s="192" t="s">
        <v>324</v>
      </c>
      <c r="C37" s="192">
        <v>92</v>
      </c>
      <c r="D37" s="192">
        <v>53</v>
      </c>
      <c r="E37" s="192">
        <v>53</v>
      </c>
      <c r="F37" s="181">
        <f t="shared" si="0"/>
        <v>5</v>
      </c>
      <c r="G37" s="181">
        <f t="shared" si="1"/>
        <v>1</v>
      </c>
      <c r="H37" s="181">
        <f t="shared" si="2"/>
        <v>1</v>
      </c>
      <c r="I37" s="191">
        <f t="shared" si="3"/>
        <v>2</v>
      </c>
    </row>
  </sheetData>
  <phoneticPr fontId="3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</sheetPr>
  <dimension ref="A1:O15"/>
  <sheetViews>
    <sheetView tabSelected="1" zoomScale="235" zoomScaleNormal="235" workbookViewId="0">
      <selection activeCell="M12" sqref="M12"/>
    </sheetView>
  </sheetViews>
  <sheetFormatPr defaultRowHeight="15" x14ac:dyDescent="0.25"/>
  <cols>
    <col min="1" max="1" width="7.85546875" customWidth="1"/>
    <col min="2" max="7" width="5.5703125" customWidth="1"/>
    <col min="13" max="13" width="10.5703125" bestFit="1" customWidth="1"/>
    <col min="14" max="14" width="13.140625" customWidth="1"/>
  </cols>
  <sheetData>
    <row r="1" spans="1:15" x14ac:dyDescent="0.25">
      <c r="A1" s="194" t="s">
        <v>145</v>
      </c>
      <c r="B1" s="195"/>
      <c r="C1" s="195"/>
      <c r="D1" s="195"/>
      <c r="E1" s="195"/>
      <c r="F1" s="195"/>
      <c r="G1" s="195"/>
      <c r="I1" s="4"/>
    </row>
    <row r="2" spans="1:15" x14ac:dyDescent="0.25">
      <c r="A2" s="6"/>
      <c r="I2" s="4"/>
    </row>
    <row r="3" spans="1:15" ht="30" x14ac:dyDescent="0.25">
      <c r="A3" s="187" t="s">
        <v>146</v>
      </c>
      <c r="B3" s="185" t="s">
        <v>147</v>
      </c>
      <c r="C3" s="185" t="s">
        <v>148</v>
      </c>
      <c r="D3" s="185" t="s">
        <v>149</v>
      </c>
      <c r="E3" s="185" t="s">
        <v>150</v>
      </c>
      <c r="F3" s="185" t="s">
        <v>151</v>
      </c>
      <c r="G3" s="185" t="s">
        <v>152</v>
      </c>
      <c r="I3">
        <v>2</v>
      </c>
    </row>
    <row r="4" spans="1:15" x14ac:dyDescent="0.25">
      <c r="A4" s="184" t="s">
        <v>153</v>
      </c>
      <c r="B4" s="186">
        <v>0.01</v>
      </c>
      <c r="C4" s="186">
        <v>0.15</v>
      </c>
      <c r="D4" s="186">
        <v>0.2</v>
      </c>
      <c r="E4" s="186">
        <v>0</v>
      </c>
      <c r="F4" s="186">
        <v>0.5</v>
      </c>
      <c r="G4" s="186">
        <v>0.5</v>
      </c>
      <c r="L4" s="18" t="s">
        <v>187</v>
      </c>
      <c r="M4" s="180">
        <v>45915</v>
      </c>
      <c r="N4" t="s">
        <v>332</v>
      </c>
    </row>
    <row r="5" spans="1:15" x14ac:dyDescent="0.25">
      <c r="A5" s="184" t="s">
        <v>154</v>
      </c>
      <c r="B5" s="186">
        <v>0.01</v>
      </c>
      <c r="C5" s="186">
        <v>0.15</v>
      </c>
      <c r="D5" s="186">
        <v>0.3</v>
      </c>
      <c r="E5" s="186">
        <v>0</v>
      </c>
      <c r="F5" s="186">
        <v>0.5</v>
      </c>
      <c r="G5" s="186">
        <v>0.5</v>
      </c>
      <c r="L5" s="18" t="s">
        <v>179</v>
      </c>
      <c r="M5" s="188">
        <v>10000</v>
      </c>
      <c r="N5" t="s">
        <v>333</v>
      </c>
    </row>
    <row r="6" spans="1:15" x14ac:dyDescent="0.25">
      <c r="A6" s="184" t="s">
        <v>155</v>
      </c>
      <c r="B6" s="186">
        <v>0.02</v>
      </c>
      <c r="C6" s="186">
        <v>0.2</v>
      </c>
      <c r="D6" s="186">
        <v>0.4</v>
      </c>
      <c r="E6" s="186">
        <v>0</v>
      </c>
      <c r="F6" s="186">
        <v>0.6</v>
      </c>
      <c r="G6" s="186">
        <v>0.6</v>
      </c>
      <c r="L6" s="18" t="s">
        <v>180</v>
      </c>
      <c r="M6" s="181" t="s">
        <v>148</v>
      </c>
      <c r="N6" t="s">
        <v>180</v>
      </c>
    </row>
    <row r="7" spans="1:15" x14ac:dyDescent="0.25">
      <c r="A7" s="184" t="s">
        <v>156</v>
      </c>
      <c r="B7" s="186">
        <v>0.02</v>
      </c>
      <c r="C7" s="186">
        <v>0.2</v>
      </c>
      <c r="D7" s="186">
        <v>0.4</v>
      </c>
      <c r="E7" s="186">
        <v>0</v>
      </c>
      <c r="F7" s="186">
        <v>0.6</v>
      </c>
      <c r="G7" s="186">
        <v>0.6</v>
      </c>
      <c r="L7" s="18" t="s">
        <v>181</v>
      </c>
      <c r="M7" s="181">
        <v>7</v>
      </c>
      <c r="N7" t="s">
        <v>335</v>
      </c>
    </row>
    <row r="8" spans="1:15" x14ac:dyDescent="0.25">
      <c r="A8" s="184" t="s">
        <v>157</v>
      </c>
      <c r="B8" s="186">
        <v>0.02</v>
      </c>
      <c r="C8" s="186">
        <v>0.25</v>
      </c>
      <c r="D8" s="186">
        <v>0.5</v>
      </c>
      <c r="E8" s="186">
        <v>0</v>
      </c>
      <c r="F8" s="186">
        <v>0.6</v>
      </c>
      <c r="G8" s="186">
        <v>0.6</v>
      </c>
      <c r="L8" s="18" t="s">
        <v>182</v>
      </c>
      <c r="M8" s="183">
        <f>MATCH(kuud&amp;"K",Periood,0)</f>
        <v>7</v>
      </c>
      <c r="N8" t="s">
        <v>182</v>
      </c>
      <c r="O8" s="178" t="str">
        <f ca="1">_xlfn.FORMULATEXT(rida)</f>
        <v>=MATCH(kuud&amp;"K";Periood;0)</v>
      </c>
    </row>
    <row r="9" spans="1:15" x14ac:dyDescent="0.25">
      <c r="A9" s="184" t="s">
        <v>158</v>
      </c>
      <c r="B9" s="186">
        <v>0.05</v>
      </c>
      <c r="C9" s="186">
        <v>0.3</v>
      </c>
      <c r="D9" s="186">
        <v>0.5</v>
      </c>
      <c r="E9" s="186">
        <v>0</v>
      </c>
      <c r="F9" s="186">
        <v>0.7</v>
      </c>
      <c r="G9" s="186">
        <v>0.7</v>
      </c>
      <c r="L9" s="18" t="s">
        <v>183</v>
      </c>
      <c r="M9" s="183">
        <f>MATCH(valuuta,valuutad,0)</f>
        <v>2</v>
      </c>
      <c r="N9" t="s">
        <v>183</v>
      </c>
      <c r="O9" s="178" t="str">
        <f ca="1">_xlfn.FORMULATEXT(veerg)</f>
        <v>=MATCH(valuuta;valuutad;0)</v>
      </c>
    </row>
    <row r="10" spans="1:15" x14ac:dyDescent="0.25">
      <c r="A10" s="184" t="s">
        <v>159</v>
      </c>
      <c r="B10" s="186">
        <v>0.05</v>
      </c>
      <c r="C10" s="186">
        <v>0.35</v>
      </c>
      <c r="D10" s="186">
        <v>0.6</v>
      </c>
      <c r="E10" s="186">
        <v>0</v>
      </c>
      <c r="F10" s="186">
        <v>0.7</v>
      </c>
      <c r="G10" s="186">
        <v>0.7</v>
      </c>
      <c r="L10" s="18" t="s">
        <v>184</v>
      </c>
      <c r="M10" s="182" cm="1">
        <f t="array" ref="M10">INDEX(Protsent,rida,veerg)</f>
        <v>0.35</v>
      </c>
      <c r="N10" t="s">
        <v>184</v>
      </c>
      <c r="O10" s="178" t="str">
        <f ca="1">_xlfn.FORMULATEXT(Intress)</f>
        <v>=INDEX(Protsent;rida;veerg)</v>
      </c>
    </row>
    <row r="11" spans="1:15" x14ac:dyDescent="0.25">
      <c r="A11" s="184" t="s">
        <v>160</v>
      </c>
      <c r="B11" s="186">
        <v>0.05</v>
      </c>
      <c r="C11" s="186">
        <v>0.4</v>
      </c>
      <c r="D11" s="186">
        <v>0.6</v>
      </c>
      <c r="E11" s="186">
        <v>0</v>
      </c>
      <c r="F11" s="186">
        <v>0.7</v>
      </c>
      <c r="G11" s="186">
        <v>0.7</v>
      </c>
      <c r="L11" s="18" t="s">
        <v>185</v>
      </c>
      <c r="M11" s="189">
        <f>summa+summa*Intress/100*kuud/12</f>
        <v>10020.416666666666</v>
      </c>
      <c r="N11" t="s">
        <v>185</v>
      </c>
      <c r="O11" s="178" t="str">
        <f ca="1">_xlfn.FORMULATEXT(M11)</f>
        <v>=summa+summa*Intress/100*kuud/12</v>
      </c>
    </row>
    <row r="12" spans="1:15" x14ac:dyDescent="0.25">
      <c r="A12" s="184" t="s">
        <v>161</v>
      </c>
      <c r="B12" s="186">
        <v>0.08</v>
      </c>
      <c r="C12" s="186">
        <v>0.45</v>
      </c>
      <c r="D12" s="186">
        <v>0.7</v>
      </c>
      <c r="E12" s="186">
        <v>0</v>
      </c>
      <c r="F12" s="186">
        <v>0.7</v>
      </c>
      <c r="G12" s="186">
        <v>0.7</v>
      </c>
      <c r="L12" s="18" t="s">
        <v>186</v>
      </c>
      <c r="M12" s="190">
        <f>EDATE(h_kuup,kuud)</f>
        <v>46127</v>
      </c>
      <c r="N12" t="s">
        <v>334</v>
      </c>
      <c r="O12" s="178" t="str">
        <f ca="1">_xlfn.FORMULATEXT(M12)</f>
        <v>=EDATE(h_kuup;kuud)</v>
      </c>
    </row>
    <row r="13" spans="1:15" x14ac:dyDescent="0.25">
      <c r="A13" s="184" t="s">
        <v>162</v>
      </c>
      <c r="B13" s="186">
        <v>0.1</v>
      </c>
      <c r="C13" s="186">
        <v>0.5</v>
      </c>
      <c r="D13" s="186">
        <v>0.75</v>
      </c>
      <c r="E13" s="186">
        <v>0</v>
      </c>
      <c r="F13" s="186">
        <v>0.7</v>
      </c>
      <c r="G13" s="186">
        <v>0.7</v>
      </c>
    </row>
    <row r="14" spans="1:15" x14ac:dyDescent="0.25">
      <c r="A14" s="184" t="s">
        <v>163</v>
      </c>
      <c r="B14" s="186">
        <v>0.1</v>
      </c>
      <c r="C14" s="186">
        <v>0.55000000000000004</v>
      </c>
      <c r="D14" s="186">
        <v>0.75</v>
      </c>
      <c r="E14" s="186">
        <v>0</v>
      </c>
      <c r="F14" s="186">
        <v>0.7</v>
      </c>
      <c r="G14" s="186">
        <v>0.7</v>
      </c>
    </row>
    <row r="15" spans="1:15" x14ac:dyDescent="0.25">
      <c r="A15" s="184" t="s">
        <v>164</v>
      </c>
      <c r="B15" s="186">
        <v>0.12</v>
      </c>
      <c r="C15" s="186">
        <v>0.6</v>
      </c>
      <c r="D15" s="186">
        <v>0.8</v>
      </c>
      <c r="E15" s="186">
        <v>0</v>
      </c>
      <c r="F15" s="186">
        <v>0.7</v>
      </c>
      <c r="G15" s="186">
        <v>0.7</v>
      </c>
    </row>
  </sheetData>
  <mergeCells count="1">
    <mergeCell ref="A1:G1"/>
  </mergeCells>
  <dataValidations count="2">
    <dataValidation type="whole" allowBlank="1" showInputMessage="1" showErrorMessage="1" sqref="I3" xr:uid="{1CEA530F-F5A3-4027-95C8-BE35E2D31825}">
      <formula1>1</formula1>
      <formula2>10</formula2>
    </dataValidation>
    <dataValidation type="list" allowBlank="1" showInputMessage="1" showErrorMessage="1" sqref="M6" xr:uid="{206D80FA-C8BF-4245-B4D3-D570FBBD26C6}">
      <formula1>valuutad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AD237-3927-4126-928B-C21A9B6CBBC1}">
  <sheetPr codeName="Sheet5"/>
  <dimension ref="A1:H35"/>
  <sheetViews>
    <sheetView workbookViewId="0">
      <selection activeCell="F51" sqref="F51"/>
    </sheetView>
  </sheetViews>
  <sheetFormatPr defaultRowHeight="12.75" x14ac:dyDescent="0.2"/>
  <cols>
    <col min="1" max="1" width="11.85546875" style="19" customWidth="1"/>
    <col min="2" max="2" width="10" style="19" bestFit="1" customWidth="1"/>
    <col min="3" max="3" width="2.42578125" style="19" customWidth="1"/>
    <col min="4" max="4" width="12.140625" style="19" customWidth="1"/>
    <col min="5" max="5" width="19.5703125" style="19" customWidth="1"/>
    <col min="6" max="6" width="18.140625" style="19" customWidth="1"/>
    <col min="7" max="7" width="23.42578125" style="19" customWidth="1"/>
    <col min="8" max="8" width="13.140625" style="19" bestFit="1" customWidth="1"/>
    <col min="9" max="16384" width="9.140625" style="19"/>
  </cols>
  <sheetData>
    <row r="1" spans="1:8" ht="18" x14ac:dyDescent="0.25">
      <c r="E1" s="196" t="s">
        <v>188</v>
      </c>
      <c r="F1" s="196"/>
    </row>
    <row r="2" spans="1:8" s="20" customFormat="1" ht="30" customHeight="1" thickBot="1" x14ac:dyDescent="0.25">
      <c r="A2" s="20" t="s">
        <v>189</v>
      </c>
      <c r="B2" s="20" t="s">
        <v>190</v>
      </c>
      <c r="E2" s="20" t="s">
        <v>191</v>
      </c>
      <c r="F2" s="20" t="s">
        <v>192</v>
      </c>
      <c r="G2" s="20" t="s">
        <v>193</v>
      </c>
    </row>
    <row r="3" spans="1:8" x14ac:dyDescent="0.2">
      <c r="A3" s="21" t="s">
        <v>194</v>
      </c>
      <c r="B3" s="21" t="s">
        <v>195</v>
      </c>
      <c r="D3" s="22">
        <v>5</v>
      </c>
      <c r="E3" s="23"/>
      <c r="F3" s="24"/>
      <c r="G3" s="25" t="s">
        <v>196</v>
      </c>
      <c r="H3" s="25"/>
    </row>
    <row r="4" spans="1:8" ht="13.5" thickBot="1" x14ac:dyDescent="0.25">
      <c r="A4" s="26" t="s">
        <v>197</v>
      </c>
      <c r="B4" s="26" t="s">
        <v>198</v>
      </c>
      <c r="D4" s="27" t="s">
        <v>199</v>
      </c>
      <c r="E4" s="28"/>
      <c r="F4" s="29"/>
      <c r="G4" s="25" t="s">
        <v>200</v>
      </c>
      <c r="H4" s="25"/>
    </row>
    <row r="5" spans="1:8" x14ac:dyDescent="0.2">
      <c r="A5" s="26" t="s">
        <v>201</v>
      </c>
      <c r="B5" s="26" t="s">
        <v>202</v>
      </c>
    </row>
    <row r="6" spans="1:8" ht="13.5" thickBot="1" x14ac:dyDescent="0.25">
      <c r="A6" s="26" t="s">
        <v>203</v>
      </c>
      <c r="B6" s="26" t="s">
        <v>204</v>
      </c>
    </row>
    <row r="7" spans="1:8" ht="13.5" thickBot="1" x14ac:dyDescent="0.25">
      <c r="A7" s="26" t="s">
        <v>205</v>
      </c>
      <c r="B7" s="26" t="s">
        <v>199</v>
      </c>
      <c r="D7" s="30">
        <v>40544</v>
      </c>
      <c r="E7" s="31"/>
      <c r="F7" s="32"/>
      <c r="G7" s="25" t="s">
        <v>206</v>
      </c>
    </row>
    <row r="8" spans="1:8" ht="13.5" thickBot="1" x14ac:dyDescent="0.25">
      <c r="A8" s="26" t="s">
        <v>207</v>
      </c>
      <c r="B8" s="26" t="s">
        <v>208</v>
      </c>
      <c r="D8" s="33"/>
      <c r="E8" s="34"/>
      <c r="F8" s="35"/>
      <c r="G8" s="25" t="s">
        <v>196</v>
      </c>
    </row>
    <row r="9" spans="1:8" ht="13.5" thickBot="1" x14ac:dyDescent="0.25">
      <c r="A9" s="36" t="s">
        <v>209</v>
      </c>
      <c r="B9" s="26" t="s">
        <v>210</v>
      </c>
      <c r="D9" s="33"/>
    </row>
    <row r="10" spans="1:8" x14ac:dyDescent="0.2">
      <c r="B10" s="26" t="s">
        <v>211</v>
      </c>
      <c r="E10" s="19">
        <f>MONTH(D7)</f>
        <v>1</v>
      </c>
      <c r="F10" s="19" t="str">
        <f ca="1">_xlfn.FORMULATEXT(E10)</f>
        <v>=MONTH(D7)</v>
      </c>
    </row>
    <row r="11" spans="1:8" x14ac:dyDescent="0.2">
      <c r="B11" s="26" t="s">
        <v>212</v>
      </c>
      <c r="E11" s="19">
        <f>WEEKDAY(D7,2)</f>
        <v>6</v>
      </c>
      <c r="F11" s="19" t="str">
        <f ca="1">_xlfn.FORMULATEXT(E11)</f>
        <v>=WEEKDAY(D7;2)</v>
      </c>
    </row>
    <row r="12" spans="1:8" x14ac:dyDescent="0.2">
      <c r="B12" s="26" t="s">
        <v>213</v>
      </c>
    </row>
    <row r="13" spans="1:8" x14ac:dyDescent="0.2">
      <c r="B13" s="26" t="s">
        <v>214</v>
      </c>
    </row>
    <row r="14" spans="1:8" ht="13.5" thickBot="1" x14ac:dyDescent="0.25">
      <c r="B14" s="36" t="s">
        <v>215</v>
      </c>
    </row>
    <row r="15" spans="1:8" ht="13.5" thickBot="1" x14ac:dyDescent="0.25"/>
    <row r="16" spans="1:8" ht="13.5" thickBot="1" x14ac:dyDescent="0.25">
      <c r="A16" s="37" t="s">
        <v>216</v>
      </c>
      <c r="B16" s="38" t="s">
        <v>217</v>
      </c>
      <c r="D16" s="25" t="s">
        <v>218</v>
      </c>
      <c r="E16" s="39"/>
      <c r="F16" s="39"/>
      <c r="G16" s="39"/>
    </row>
    <row r="17" spans="1:8" ht="13.5" thickBot="1" x14ac:dyDescent="0.25">
      <c r="A17" s="40" t="s">
        <v>219</v>
      </c>
      <c r="B17" s="41">
        <v>25</v>
      </c>
      <c r="D17" s="197" t="s">
        <v>220</v>
      </c>
      <c r="E17" s="198"/>
      <c r="F17" s="42" t="s">
        <v>221</v>
      </c>
      <c r="G17" s="43" t="s">
        <v>222</v>
      </c>
    </row>
    <row r="18" spans="1:8" x14ac:dyDescent="0.2">
      <c r="A18" s="44" t="s">
        <v>223</v>
      </c>
      <c r="B18" s="45">
        <v>35</v>
      </c>
      <c r="D18" s="199" t="s">
        <v>224</v>
      </c>
      <c r="E18" s="200"/>
      <c r="F18" s="46"/>
      <c r="G18" s="24"/>
    </row>
    <row r="19" spans="1:8" ht="13.5" thickBot="1" x14ac:dyDescent="0.25">
      <c r="A19" s="44" t="s">
        <v>225</v>
      </c>
      <c r="B19" s="45">
        <v>18</v>
      </c>
      <c r="D19" s="201" t="s">
        <v>226</v>
      </c>
      <c r="E19" s="202"/>
      <c r="F19" s="47"/>
      <c r="G19" s="48"/>
    </row>
    <row r="20" spans="1:8" x14ac:dyDescent="0.2">
      <c r="A20" s="44" t="s">
        <v>227</v>
      </c>
      <c r="B20" s="45">
        <v>32</v>
      </c>
    </row>
    <row r="21" spans="1:8" ht="15.75" x14ac:dyDescent="0.25">
      <c r="A21" s="44" t="s">
        <v>228</v>
      </c>
      <c r="B21" s="45">
        <v>54</v>
      </c>
      <c r="D21" s="49" t="s">
        <v>229</v>
      </c>
    </row>
    <row r="22" spans="1:8" ht="13.5" thickBot="1" x14ac:dyDescent="0.25">
      <c r="A22" s="50" t="s">
        <v>230</v>
      </c>
      <c r="B22" s="51">
        <v>45</v>
      </c>
    </row>
    <row r="23" spans="1:8" ht="13.5" thickBot="1" x14ac:dyDescent="0.25">
      <c r="A23" s="52" t="s">
        <v>231</v>
      </c>
      <c r="B23" s="53">
        <v>42</v>
      </c>
      <c r="D23" s="54" t="s">
        <v>173</v>
      </c>
      <c r="E23" s="55" t="s">
        <v>222</v>
      </c>
      <c r="F23" s="56" t="s">
        <v>221</v>
      </c>
      <c r="G23" s="56" t="s">
        <v>232</v>
      </c>
      <c r="H23" s="43" t="s">
        <v>233</v>
      </c>
    </row>
    <row r="24" spans="1:8" x14ac:dyDescent="0.2">
      <c r="D24" s="57">
        <v>1</v>
      </c>
      <c r="E24" s="58" t="s">
        <v>227</v>
      </c>
      <c r="F24" s="59"/>
      <c r="G24" s="60">
        <v>45.7</v>
      </c>
      <c r="H24" s="32"/>
    </row>
    <row r="25" spans="1:8" x14ac:dyDescent="0.2">
      <c r="D25" s="61">
        <v>2</v>
      </c>
      <c r="E25" s="62" t="s">
        <v>228</v>
      </c>
      <c r="F25" s="63"/>
      <c r="G25" s="64">
        <v>26.5</v>
      </c>
      <c r="H25" s="65"/>
    </row>
    <row r="26" spans="1:8" x14ac:dyDescent="0.2">
      <c r="D26" s="61">
        <v>3</v>
      </c>
      <c r="E26" s="62" t="s">
        <v>227</v>
      </c>
      <c r="F26" s="63"/>
      <c r="G26" s="64">
        <v>152</v>
      </c>
      <c r="H26" s="65"/>
    </row>
    <row r="27" spans="1:8" x14ac:dyDescent="0.2">
      <c r="D27" s="61">
        <v>4</v>
      </c>
      <c r="E27" s="62" t="s">
        <v>223</v>
      </c>
      <c r="F27" s="63"/>
      <c r="G27" s="64">
        <v>78.5</v>
      </c>
      <c r="H27" s="65"/>
    </row>
    <row r="28" spans="1:8" x14ac:dyDescent="0.2">
      <c r="D28" s="61">
        <v>5</v>
      </c>
      <c r="E28" s="62" t="s">
        <v>223</v>
      </c>
      <c r="F28" s="63"/>
      <c r="G28" s="64">
        <v>46.2</v>
      </c>
      <c r="H28" s="65"/>
    </row>
    <row r="29" spans="1:8" x14ac:dyDescent="0.2">
      <c r="D29" s="61">
        <v>6</v>
      </c>
      <c r="E29" s="62" t="s">
        <v>219</v>
      </c>
      <c r="F29" s="63"/>
      <c r="G29" s="64">
        <v>69</v>
      </c>
      <c r="H29" s="65"/>
    </row>
    <row r="30" spans="1:8" x14ac:dyDescent="0.2">
      <c r="D30" s="61">
        <v>7</v>
      </c>
      <c r="E30" s="62" t="s">
        <v>228</v>
      </c>
      <c r="F30" s="63"/>
      <c r="G30" s="64">
        <v>32.5</v>
      </c>
      <c r="H30" s="65"/>
    </row>
    <row r="31" spans="1:8" x14ac:dyDescent="0.2">
      <c r="D31" s="61">
        <v>8</v>
      </c>
      <c r="E31" s="62" t="s">
        <v>225</v>
      </c>
      <c r="F31" s="63"/>
      <c r="G31" s="64">
        <v>36</v>
      </c>
      <c r="H31" s="65"/>
    </row>
    <row r="32" spans="1:8" x14ac:dyDescent="0.2">
      <c r="D32" s="61">
        <v>9</v>
      </c>
      <c r="E32" s="62" t="s">
        <v>230</v>
      </c>
      <c r="F32" s="63"/>
      <c r="G32" s="64">
        <v>17.3</v>
      </c>
      <c r="H32" s="65"/>
    </row>
    <row r="33" spans="4:8" x14ac:dyDescent="0.2">
      <c r="D33" s="61">
        <v>10</v>
      </c>
      <c r="E33" s="62" t="s">
        <v>223</v>
      </c>
      <c r="F33" s="63"/>
      <c r="G33" s="64">
        <v>67.5</v>
      </c>
      <c r="H33" s="65"/>
    </row>
    <row r="34" spans="4:8" ht="13.5" thickBot="1" x14ac:dyDescent="0.25">
      <c r="D34" s="66"/>
      <c r="E34" s="67"/>
      <c r="F34" s="68"/>
      <c r="G34" s="67"/>
      <c r="H34" s="35"/>
    </row>
    <row r="35" spans="4:8" ht="13.5" thickBot="1" x14ac:dyDescent="0.25">
      <c r="F35" s="69" t="s">
        <v>234</v>
      </c>
      <c r="G35" s="70"/>
      <c r="H35" s="71"/>
    </row>
  </sheetData>
  <mergeCells count="4">
    <mergeCell ref="E1:F1"/>
    <mergeCell ref="D17:E17"/>
    <mergeCell ref="D18:E18"/>
    <mergeCell ref="D19:E19"/>
  </mergeCells>
  <printOptions gridLines="1" gridLinesSet="0"/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Page 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D9ADF-9311-4313-90C6-42425B842909}">
  <sheetPr codeName="Sheet6"/>
  <dimension ref="A1:G34"/>
  <sheetViews>
    <sheetView workbookViewId="0"/>
  </sheetViews>
  <sheetFormatPr defaultRowHeight="12.75" x14ac:dyDescent="0.2"/>
  <cols>
    <col min="1" max="1" width="8.7109375" style="73" customWidth="1"/>
    <col min="2" max="2" width="26" style="73" bestFit="1" customWidth="1"/>
    <col min="3" max="3" width="2.42578125" style="73" customWidth="1"/>
    <col min="4" max="4" width="12.5703125" style="73" bestFit="1" customWidth="1"/>
    <col min="5" max="5" width="20.42578125" style="73" customWidth="1"/>
    <col min="6" max="6" width="21.5703125" style="73" customWidth="1"/>
    <col min="7" max="7" width="20.42578125" style="73" customWidth="1"/>
    <col min="8" max="16384" width="9.140625" style="73"/>
  </cols>
  <sheetData>
    <row r="1" spans="1:7" ht="20.25" x14ac:dyDescent="0.2">
      <c r="A1" s="72" t="s">
        <v>235</v>
      </c>
    </row>
    <row r="4" spans="1:7" ht="18" x14ac:dyDescent="0.25">
      <c r="D4" s="203" t="s">
        <v>236</v>
      </c>
      <c r="E4" s="203"/>
      <c r="F4" s="203"/>
      <c r="G4" s="203"/>
    </row>
    <row r="5" spans="1:7" ht="21" customHeight="1" thickBot="1" x14ac:dyDescent="0.25">
      <c r="A5" s="74" t="s">
        <v>237</v>
      </c>
      <c r="B5" s="74" t="s">
        <v>238</v>
      </c>
    </row>
    <row r="6" spans="1:7" ht="13.5" thickBot="1" x14ac:dyDescent="0.25">
      <c r="A6" s="75" t="s">
        <v>239</v>
      </c>
      <c r="B6" s="76" t="s">
        <v>240</v>
      </c>
      <c r="D6" s="77" t="s">
        <v>241</v>
      </c>
      <c r="E6" s="78" t="s">
        <v>242</v>
      </c>
      <c r="F6" s="78" t="s">
        <v>243</v>
      </c>
    </row>
    <row r="7" spans="1:7" ht="13.5" thickBot="1" x14ac:dyDescent="0.25">
      <c r="A7" s="79" t="s">
        <v>244</v>
      </c>
      <c r="B7" s="80" t="s">
        <v>245</v>
      </c>
      <c r="E7" s="81" t="s">
        <v>238</v>
      </c>
      <c r="F7" s="81" t="s">
        <v>238</v>
      </c>
    </row>
    <row r="8" spans="1:7" x14ac:dyDescent="0.2">
      <c r="A8" s="79" t="s">
        <v>246</v>
      </c>
      <c r="B8" s="80" t="s">
        <v>247</v>
      </c>
      <c r="D8" s="82" t="s">
        <v>248</v>
      </c>
      <c r="E8" s="83"/>
      <c r="F8" s="83"/>
    </row>
    <row r="9" spans="1:7" x14ac:dyDescent="0.2">
      <c r="A9" s="79" t="s">
        <v>249</v>
      </c>
      <c r="B9" s="80" t="s">
        <v>250</v>
      </c>
      <c r="D9" s="84" t="s">
        <v>251</v>
      </c>
      <c r="E9" s="85"/>
      <c r="F9" s="85"/>
    </row>
    <row r="10" spans="1:7" x14ac:dyDescent="0.2">
      <c r="A10" s="79" t="s">
        <v>248</v>
      </c>
      <c r="B10" s="80" t="s">
        <v>252</v>
      </c>
      <c r="D10" s="84" t="s">
        <v>239</v>
      </c>
      <c r="E10" s="85"/>
      <c r="F10" s="85"/>
    </row>
    <row r="11" spans="1:7" x14ac:dyDescent="0.2">
      <c r="A11" s="79" t="s">
        <v>253</v>
      </c>
      <c r="B11" s="80" t="s">
        <v>254</v>
      </c>
      <c r="D11" s="84" t="s">
        <v>244</v>
      </c>
      <c r="E11" s="85"/>
      <c r="F11" s="85"/>
    </row>
    <row r="12" spans="1:7" x14ac:dyDescent="0.2">
      <c r="A12" s="79" t="s">
        <v>255</v>
      </c>
      <c r="B12" s="80" t="s">
        <v>256</v>
      </c>
      <c r="D12" s="84" t="s">
        <v>249</v>
      </c>
      <c r="E12" s="85"/>
      <c r="F12" s="85"/>
    </row>
    <row r="13" spans="1:7" x14ac:dyDescent="0.2">
      <c r="A13" s="79" t="s">
        <v>257</v>
      </c>
      <c r="B13" s="80" t="s">
        <v>258</v>
      </c>
      <c r="D13" s="84" t="s">
        <v>259</v>
      </c>
      <c r="E13" s="85"/>
      <c r="F13" s="85"/>
    </row>
    <row r="14" spans="1:7" ht="13.5" thickBot="1" x14ac:dyDescent="0.25">
      <c r="A14" s="79" t="s">
        <v>259</v>
      </c>
      <c r="B14" s="80" t="s">
        <v>260</v>
      </c>
      <c r="D14" s="86" t="s">
        <v>261</v>
      </c>
      <c r="E14" s="87"/>
      <c r="F14" s="87"/>
    </row>
    <row r="15" spans="1:7" x14ac:dyDescent="0.2">
      <c r="A15" s="79" t="s">
        <v>262</v>
      </c>
      <c r="B15" s="80" t="s">
        <v>263</v>
      </c>
    </row>
    <row r="16" spans="1:7" x14ac:dyDescent="0.2">
      <c r="A16" s="79" t="s">
        <v>251</v>
      </c>
      <c r="B16" s="80" t="s">
        <v>264</v>
      </c>
    </row>
    <row r="17" spans="1:7" x14ac:dyDescent="0.2">
      <c r="A17" s="79" t="s">
        <v>261</v>
      </c>
      <c r="B17" s="80" t="s">
        <v>265</v>
      </c>
    </row>
    <row r="18" spans="1:7" x14ac:dyDescent="0.2">
      <c r="A18" s="79" t="s">
        <v>266</v>
      </c>
      <c r="B18" s="80" t="s">
        <v>267</v>
      </c>
    </row>
    <row r="19" spans="1:7" ht="13.5" thickBot="1" x14ac:dyDescent="0.25">
      <c r="A19" s="88" t="s">
        <v>268</v>
      </c>
      <c r="B19" s="89" t="s">
        <v>269</v>
      </c>
    </row>
    <row r="21" spans="1:7" ht="13.5" thickBot="1" x14ac:dyDescent="0.25">
      <c r="A21" s="90" t="s">
        <v>270</v>
      </c>
      <c r="B21" s="91"/>
      <c r="D21" s="90" t="s">
        <v>229</v>
      </c>
      <c r="E21" s="91"/>
      <c r="F21" s="91"/>
      <c r="G21" s="91"/>
    </row>
    <row r="22" spans="1:7" ht="13.5" thickBot="1" x14ac:dyDescent="0.25">
      <c r="A22" s="77" t="s">
        <v>216</v>
      </c>
      <c r="B22" s="92" t="s">
        <v>217</v>
      </c>
      <c r="D22" s="93" t="s">
        <v>222</v>
      </c>
      <c r="E22" s="94" t="s">
        <v>221</v>
      </c>
      <c r="F22" s="94" t="s">
        <v>232</v>
      </c>
      <c r="G22" s="95" t="s">
        <v>233</v>
      </c>
    </row>
    <row r="23" spans="1:7" x14ac:dyDescent="0.2">
      <c r="A23" s="96" t="s">
        <v>225</v>
      </c>
      <c r="B23" s="97">
        <v>25</v>
      </c>
      <c r="D23" s="98" t="s">
        <v>227</v>
      </c>
      <c r="E23" s="99"/>
      <c r="F23" s="100">
        <v>45.7</v>
      </c>
      <c r="G23" s="101"/>
    </row>
    <row r="24" spans="1:7" x14ac:dyDescent="0.2">
      <c r="A24" s="102" t="s">
        <v>219</v>
      </c>
      <c r="B24" s="103">
        <v>35</v>
      </c>
      <c r="D24" s="104" t="s">
        <v>228</v>
      </c>
      <c r="E24" s="105"/>
      <c r="F24" s="106">
        <v>26.5</v>
      </c>
      <c r="G24" s="107"/>
    </row>
    <row r="25" spans="1:7" x14ac:dyDescent="0.2">
      <c r="A25" s="102" t="s">
        <v>227</v>
      </c>
      <c r="B25" s="103">
        <v>18</v>
      </c>
      <c r="D25" s="104" t="s">
        <v>227</v>
      </c>
      <c r="E25" s="105"/>
      <c r="F25" s="106">
        <v>152</v>
      </c>
      <c r="G25" s="107"/>
    </row>
    <row r="26" spans="1:7" x14ac:dyDescent="0.2">
      <c r="A26" s="102" t="s">
        <v>223</v>
      </c>
      <c r="B26" s="103">
        <v>32</v>
      </c>
      <c r="D26" s="104" t="s">
        <v>223</v>
      </c>
      <c r="E26" s="105"/>
      <c r="F26" s="106">
        <v>78.5</v>
      </c>
      <c r="G26" s="107"/>
    </row>
    <row r="27" spans="1:7" x14ac:dyDescent="0.2">
      <c r="A27" s="102" t="s">
        <v>231</v>
      </c>
      <c r="B27" s="103">
        <v>54</v>
      </c>
      <c r="D27" s="104" t="s">
        <v>223</v>
      </c>
      <c r="E27" s="105"/>
      <c r="F27" s="106">
        <v>46.2</v>
      </c>
      <c r="G27" s="107"/>
    </row>
    <row r="28" spans="1:7" x14ac:dyDescent="0.2">
      <c r="A28" s="108" t="s">
        <v>228</v>
      </c>
      <c r="B28" s="109">
        <v>45</v>
      </c>
      <c r="D28" s="104" t="s">
        <v>219</v>
      </c>
      <c r="E28" s="105"/>
      <c r="F28" s="106">
        <v>69</v>
      </c>
      <c r="G28" s="107"/>
    </row>
    <row r="29" spans="1:7" ht="13.5" thickBot="1" x14ac:dyDescent="0.25">
      <c r="A29" s="110" t="s">
        <v>230</v>
      </c>
      <c r="B29" s="111">
        <v>42</v>
      </c>
      <c r="D29" s="104" t="s">
        <v>228</v>
      </c>
      <c r="E29" s="105"/>
      <c r="F29" s="106">
        <v>32.5</v>
      </c>
      <c r="G29" s="107"/>
    </row>
    <row r="30" spans="1:7" x14ac:dyDescent="0.2">
      <c r="D30" s="104" t="s">
        <v>225</v>
      </c>
      <c r="E30" s="105"/>
      <c r="F30" s="106">
        <v>36</v>
      </c>
      <c r="G30" s="107"/>
    </row>
    <row r="31" spans="1:7" x14ac:dyDescent="0.2">
      <c r="D31" s="104" t="s">
        <v>230</v>
      </c>
      <c r="E31" s="105"/>
      <c r="F31" s="106">
        <v>17.3</v>
      </c>
      <c r="G31" s="107"/>
    </row>
    <row r="32" spans="1:7" x14ac:dyDescent="0.2">
      <c r="D32" s="104" t="s">
        <v>223</v>
      </c>
      <c r="E32" s="105"/>
      <c r="F32" s="106">
        <v>67.5</v>
      </c>
      <c r="G32" s="107"/>
    </row>
    <row r="33" spans="4:7" ht="13.5" thickBot="1" x14ac:dyDescent="0.25">
      <c r="D33" s="112"/>
      <c r="E33" s="113"/>
      <c r="F33" s="114"/>
      <c r="G33" s="115"/>
    </row>
    <row r="34" spans="4:7" ht="13.5" thickBot="1" x14ac:dyDescent="0.25">
      <c r="D34" s="91"/>
      <c r="E34" s="116" t="s">
        <v>234</v>
      </c>
      <c r="F34" s="117"/>
      <c r="G34" s="117"/>
    </row>
  </sheetData>
  <mergeCells count="1">
    <mergeCell ref="D4:G4"/>
  </mergeCells>
  <printOptions gridLines="1" gridLinesSet="0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06F38-4286-43A3-A88D-ED61F1FC7B3E}">
  <sheetPr codeName="Sheet7"/>
  <dimension ref="A2:Q24"/>
  <sheetViews>
    <sheetView workbookViewId="0"/>
  </sheetViews>
  <sheetFormatPr defaultRowHeight="12.75" x14ac:dyDescent="0.2"/>
  <cols>
    <col min="1" max="1" width="11.7109375" style="19" customWidth="1"/>
    <col min="2" max="2" width="12.42578125" style="19" bestFit="1" customWidth="1"/>
    <col min="3" max="3" width="9.140625" style="19"/>
    <col min="4" max="4" width="5.140625" style="19" customWidth="1"/>
    <col min="5" max="5" width="10.5703125" style="19" bestFit="1" customWidth="1"/>
    <col min="6" max="7" width="9.140625" style="19"/>
    <col min="8" max="8" width="6.42578125" style="19" customWidth="1"/>
    <col min="9" max="9" width="9.7109375" style="19" customWidth="1"/>
    <col min="10" max="16384" width="9.140625" style="19"/>
  </cols>
  <sheetData>
    <row r="2" spans="1:17" ht="13.5" thickBot="1" x14ac:dyDescent="0.25">
      <c r="A2" s="25" t="s">
        <v>270</v>
      </c>
      <c r="B2" s="39"/>
      <c r="E2" s="25" t="s">
        <v>229</v>
      </c>
      <c r="F2" s="39"/>
      <c r="G2" s="39"/>
    </row>
    <row r="3" spans="1:17" ht="13.5" thickBot="1" x14ac:dyDescent="0.25">
      <c r="A3" s="118" t="s">
        <v>271</v>
      </c>
      <c r="B3" s="118" t="s">
        <v>272</v>
      </c>
      <c r="C3" s="119" t="s">
        <v>273</v>
      </c>
      <c r="E3" s="54" t="s">
        <v>274</v>
      </c>
      <c r="F3" s="38" t="s">
        <v>221</v>
      </c>
      <c r="G3" s="38" t="s">
        <v>221</v>
      </c>
      <c r="N3" s="25" t="s">
        <v>275</v>
      </c>
      <c r="O3" s="39"/>
      <c r="P3" s="39"/>
      <c r="Q3" s="39"/>
    </row>
    <row r="4" spans="1:17" ht="12.75" customHeight="1" x14ac:dyDescent="0.2">
      <c r="A4" s="120" t="s">
        <v>276</v>
      </c>
      <c r="B4" s="121">
        <v>5</v>
      </c>
      <c r="C4" s="122">
        <v>23</v>
      </c>
      <c r="E4" s="123">
        <v>13</v>
      </c>
      <c r="F4" s="124"/>
      <c r="G4" s="124"/>
      <c r="N4" s="125" t="s">
        <v>237</v>
      </c>
      <c r="O4" s="126" t="s">
        <v>277</v>
      </c>
      <c r="P4" s="126" t="s">
        <v>278</v>
      </c>
      <c r="Q4" s="127" t="s">
        <v>279</v>
      </c>
    </row>
    <row r="5" spans="1:17" x14ac:dyDescent="0.2">
      <c r="A5" s="120" t="s">
        <v>280</v>
      </c>
      <c r="B5" s="121">
        <v>10</v>
      </c>
      <c r="C5" s="122">
        <v>27</v>
      </c>
      <c r="E5" s="128">
        <v>25</v>
      </c>
      <c r="F5" s="129"/>
      <c r="G5" s="129"/>
      <c r="N5" s="130" t="s">
        <v>281</v>
      </c>
      <c r="O5" s="131">
        <v>1681</v>
      </c>
      <c r="P5" s="132"/>
      <c r="Q5" s="133"/>
    </row>
    <row r="6" spans="1:17" x14ac:dyDescent="0.2">
      <c r="A6" s="120" t="s">
        <v>282</v>
      </c>
      <c r="B6" s="121">
        <v>15</v>
      </c>
      <c r="C6" s="122">
        <v>29</v>
      </c>
      <c r="E6" s="128">
        <v>17</v>
      </c>
      <c r="F6" s="129"/>
      <c r="G6" s="129"/>
      <c r="N6" s="130" t="s">
        <v>283</v>
      </c>
      <c r="O6" s="131">
        <v>556</v>
      </c>
      <c r="P6" s="132"/>
      <c r="Q6" s="133"/>
    </row>
    <row r="7" spans="1:17" x14ac:dyDescent="0.2">
      <c r="A7" s="120" t="s">
        <v>284</v>
      </c>
      <c r="B7" s="121">
        <v>20</v>
      </c>
      <c r="C7" s="122">
        <v>33</v>
      </c>
      <c r="E7" s="128">
        <v>32</v>
      </c>
      <c r="F7" s="129"/>
      <c r="G7" s="129"/>
      <c r="N7" s="130" t="s">
        <v>285</v>
      </c>
      <c r="O7" s="131">
        <v>3323</v>
      </c>
      <c r="P7" s="132"/>
      <c r="Q7" s="133"/>
    </row>
    <row r="8" spans="1:17" x14ac:dyDescent="0.2">
      <c r="A8" s="120" t="s">
        <v>286</v>
      </c>
      <c r="B8" s="121">
        <v>25</v>
      </c>
      <c r="C8" s="122">
        <v>31</v>
      </c>
      <c r="E8" s="128">
        <v>18</v>
      </c>
      <c r="F8" s="129"/>
      <c r="G8" s="129"/>
      <c r="N8" s="130" t="s">
        <v>287</v>
      </c>
      <c r="O8" s="131">
        <v>1598</v>
      </c>
      <c r="P8" s="132"/>
      <c r="Q8" s="133"/>
    </row>
    <row r="9" spans="1:17" ht="13.5" thickBot="1" x14ac:dyDescent="0.25">
      <c r="A9" s="134" t="s">
        <v>288</v>
      </c>
      <c r="B9" s="135">
        <v>30</v>
      </c>
      <c r="C9" s="136">
        <v>28</v>
      </c>
      <c r="E9" s="128">
        <v>20</v>
      </c>
      <c r="F9" s="129"/>
      <c r="G9" s="129"/>
      <c r="N9" s="137" t="s">
        <v>289</v>
      </c>
      <c r="O9" s="138">
        <v>1170</v>
      </c>
      <c r="P9" s="139"/>
      <c r="Q9" s="140"/>
    </row>
    <row r="10" spans="1:17" x14ac:dyDescent="0.2">
      <c r="A10" s="39"/>
      <c r="B10" s="141"/>
      <c r="E10" s="128">
        <v>15</v>
      </c>
      <c r="F10" s="129"/>
      <c r="G10" s="129"/>
    </row>
    <row r="11" spans="1:17" x14ac:dyDescent="0.2">
      <c r="E11" s="128">
        <v>35</v>
      </c>
      <c r="F11" s="129"/>
      <c r="G11" s="129"/>
      <c r="Q11" s="39"/>
    </row>
    <row r="12" spans="1:17" x14ac:dyDescent="0.2">
      <c r="E12" s="128">
        <v>24</v>
      </c>
      <c r="F12" s="129"/>
      <c r="G12" s="129"/>
      <c r="Q12" s="39"/>
    </row>
    <row r="13" spans="1:17" x14ac:dyDescent="0.2">
      <c r="E13" s="128">
        <v>18</v>
      </c>
      <c r="F13" s="129"/>
      <c r="G13" s="129"/>
      <c r="H13" s="39"/>
    </row>
    <row r="14" spans="1:17" ht="13.5" thickBot="1" x14ac:dyDescent="0.25">
      <c r="E14" s="142"/>
      <c r="F14" s="143"/>
      <c r="G14" s="143"/>
      <c r="H14" s="39"/>
    </row>
    <row r="15" spans="1:17" ht="12.75" customHeight="1" x14ac:dyDescent="0.2">
      <c r="E15" s="39"/>
      <c r="F15" s="204" t="s">
        <v>290</v>
      </c>
      <c r="G15" s="204" t="s">
        <v>291</v>
      </c>
      <c r="H15" s="39"/>
    </row>
    <row r="16" spans="1:17" x14ac:dyDescent="0.2">
      <c r="F16" s="204"/>
      <c r="G16" s="204"/>
    </row>
    <row r="17" spans="1:7" x14ac:dyDescent="0.2">
      <c r="E17" s="39"/>
      <c r="F17" s="204"/>
      <c r="G17" s="204"/>
    </row>
    <row r="18" spans="1:7" x14ac:dyDescent="0.2">
      <c r="E18" s="39"/>
      <c r="F18" s="204"/>
      <c r="G18" s="204"/>
    </row>
    <row r="24" spans="1:7" x14ac:dyDescent="0.2">
      <c r="A24" s="39"/>
    </row>
  </sheetData>
  <mergeCells count="2">
    <mergeCell ref="F15:F18"/>
    <mergeCell ref="G15:G18"/>
  </mergeCells>
  <printOptions gridLines="1" gridLinesSet="0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A7ED9-17AF-442D-AE44-DAFB7E1111A8}">
  <sheetPr codeName="Sheet8"/>
  <dimension ref="B2:G23"/>
  <sheetViews>
    <sheetView workbookViewId="0"/>
  </sheetViews>
  <sheetFormatPr defaultRowHeight="12.75" x14ac:dyDescent="0.2"/>
  <cols>
    <col min="1" max="3" width="9.140625" style="39"/>
    <col min="4" max="4" width="9.5703125" style="39" bestFit="1" customWidth="1"/>
    <col min="5" max="16384" width="9.140625" style="39"/>
  </cols>
  <sheetData>
    <row r="2" spans="2:7" ht="15.75" x14ac:dyDescent="0.25">
      <c r="B2" s="144" t="s">
        <v>292</v>
      </c>
      <c r="D2" s="141"/>
      <c r="E2" s="145"/>
    </row>
    <row r="3" spans="2:7" x14ac:dyDescent="0.2">
      <c r="D3" s="141"/>
    </row>
    <row r="4" spans="2:7" x14ac:dyDescent="0.2">
      <c r="B4" s="146" t="s">
        <v>293</v>
      </c>
      <c r="C4" s="146" t="s">
        <v>222</v>
      </c>
      <c r="D4" s="147" t="s">
        <v>271</v>
      </c>
      <c r="E4" s="147" t="s">
        <v>221</v>
      </c>
      <c r="F4" s="148" t="s">
        <v>232</v>
      </c>
      <c r="G4" s="146" t="s">
        <v>294</v>
      </c>
    </row>
    <row r="5" spans="2:7" x14ac:dyDescent="0.2">
      <c r="B5" s="149">
        <v>37591</v>
      </c>
      <c r="C5" s="131" t="s">
        <v>231</v>
      </c>
      <c r="D5" s="150">
        <v>15</v>
      </c>
      <c r="E5" s="151"/>
      <c r="F5" s="152">
        <v>10</v>
      </c>
      <c r="G5" s="153"/>
    </row>
    <row r="6" spans="2:7" x14ac:dyDescent="0.2">
      <c r="B6" s="149">
        <v>37591</v>
      </c>
      <c r="C6" s="131" t="s">
        <v>219</v>
      </c>
      <c r="D6" s="150">
        <v>22</v>
      </c>
      <c r="E6" s="151"/>
      <c r="F6" s="152">
        <v>23.8</v>
      </c>
      <c r="G6" s="153"/>
    </row>
    <row r="7" spans="2:7" x14ac:dyDescent="0.2">
      <c r="B7" s="149">
        <v>37591</v>
      </c>
      <c r="C7" s="131" t="s">
        <v>227</v>
      </c>
      <c r="D7" s="150">
        <v>20</v>
      </c>
      <c r="E7" s="151"/>
      <c r="F7" s="152">
        <v>45.3</v>
      </c>
      <c r="G7" s="153"/>
    </row>
    <row r="8" spans="2:7" x14ac:dyDescent="0.2">
      <c r="B8" s="149">
        <v>37592</v>
      </c>
      <c r="C8" s="131" t="s">
        <v>223</v>
      </c>
      <c r="D8" s="150">
        <v>32</v>
      </c>
      <c r="E8" s="151"/>
      <c r="F8" s="152">
        <v>37</v>
      </c>
      <c r="G8" s="153"/>
    </row>
    <row r="9" spans="2:7" x14ac:dyDescent="0.2">
      <c r="B9" s="149">
        <v>37592</v>
      </c>
      <c r="C9" s="131" t="s">
        <v>227</v>
      </c>
      <c r="D9" s="150">
        <v>23</v>
      </c>
      <c r="E9" s="151"/>
      <c r="F9" s="152">
        <v>52</v>
      </c>
      <c r="G9" s="153"/>
    </row>
    <row r="10" spans="2:7" x14ac:dyDescent="0.2">
      <c r="B10" s="149">
        <v>37593</v>
      </c>
      <c r="C10" s="131" t="s">
        <v>228</v>
      </c>
      <c r="D10" s="150">
        <v>45</v>
      </c>
      <c r="E10" s="151"/>
      <c r="F10" s="152">
        <v>75</v>
      </c>
      <c r="G10" s="153"/>
    </row>
    <row r="11" spans="2:7" x14ac:dyDescent="0.2">
      <c r="B11" s="149">
        <v>37593</v>
      </c>
      <c r="C11" s="131" t="s">
        <v>227</v>
      </c>
      <c r="D11" s="150">
        <v>28</v>
      </c>
      <c r="E11" s="151"/>
      <c r="F11" s="152">
        <v>45</v>
      </c>
      <c r="G11" s="153"/>
    </row>
    <row r="12" spans="2:7" x14ac:dyDescent="0.2">
      <c r="B12" s="149">
        <v>37593</v>
      </c>
      <c r="C12" s="131" t="s">
        <v>223</v>
      </c>
      <c r="D12" s="150">
        <v>20</v>
      </c>
      <c r="E12" s="151"/>
      <c r="F12" s="152">
        <v>38.799999999999997</v>
      </c>
      <c r="G12" s="153"/>
    </row>
    <row r="13" spans="2:7" x14ac:dyDescent="0.2">
      <c r="B13" s="149">
        <v>37593</v>
      </c>
      <c r="C13" s="131" t="s">
        <v>219</v>
      </c>
      <c r="D13" s="150">
        <v>22</v>
      </c>
      <c r="E13" s="151"/>
      <c r="F13" s="152">
        <v>45.9</v>
      </c>
      <c r="G13" s="153"/>
    </row>
    <row r="14" spans="2:7" x14ac:dyDescent="0.2">
      <c r="B14" s="149">
        <v>37594</v>
      </c>
      <c r="C14" s="131" t="s">
        <v>225</v>
      </c>
      <c r="D14" s="150">
        <v>31</v>
      </c>
      <c r="E14" s="151"/>
      <c r="F14" s="152">
        <v>63.6</v>
      </c>
      <c r="G14" s="153"/>
    </row>
    <row r="15" spans="2:7" x14ac:dyDescent="0.2">
      <c r="B15" s="149">
        <v>37594</v>
      </c>
      <c r="C15" s="131" t="s">
        <v>223</v>
      </c>
      <c r="D15" s="150">
        <v>28</v>
      </c>
      <c r="E15" s="151"/>
      <c r="F15" s="152">
        <v>58.4</v>
      </c>
      <c r="G15" s="153"/>
    </row>
    <row r="16" spans="2:7" x14ac:dyDescent="0.2">
      <c r="B16" s="149">
        <v>37594</v>
      </c>
      <c r="C16" s="131" t="s">
        <v>227</v>
      </c>
      <c r="D16" s="150">
        <v>15</v>
      </c>
      <c r="E16" s="151"/>
      <c r="F16" s="152">
        <v>44</v>
      </c>
      <c r="G16" s="153"/>
    </row>
    <row r="17" spans="2:7" x14ac:dyDescent="0.2">
      <c r="B17" s="149">
        <v>37595</v>
      </c>
      <c r="C17" s="131" t="s">
        <v>228</v>
      </c>
      <c r="D17" s="150">
        <v>30</v>
      </c>
      <c r="E17" s="151"/>
      <c r="F17" s="152">
        <v>25</v>
      </c>
      <c r="G17" s="153"/>
    </row>
    <row r="18" spans="2:7" x14ac:dyDescent="0.2">
      <c r="B18" s="149">
        <v>37595</v>
      </c>
      <c r="C18" s="131" t="s">
        <v>219</v>
      </c>
      <c r="D18" s="150">
        <v>27</v>
      </c>
      <c r="E18" s="151"/>
      <c r="F18" s="152">
        <v>39</v>
      </c>
      <c r="G18" s="153"/>
    </row>
    <row r="19" spans="2:7" x14ac:dyDescent="0.2">
      <c r="B19" s="149">
        <v>37597</v>
      </c>
      <c r="C19" s="131" t="s">
        <v>225</v>
      </c>
      <c r="D19" s="150">
        <v>23</v>
      </c>
      <c r="E19" s="151"/>
      <c r="F19" s="152">
        <v>132</v>
      </c>
      <c r="G19" s="153"/>
    </row>
    <row r="20" spans="2:7" x14ac:dyDescent="0.2">
      <c r="B20" s="149">
        <v>37597</v>
      </c>
      <c r="C20" s="131" t="s">
        <v>227</v>
      </c>
      <c r="D20" s="150">
        <v>27</v>
      </c>
      <c r="E20" s="151"/>
      <c r="F20" s="152">
        <v>160</v>
      </c>
      <c r="G20" s="153"/>
    </row>
    <row r="21" spans="2:7" x14ac:dyDescent="0.2">
      <c r="B21" s="149">
        <v>37597</v>
      </c>
      <c r="C21" s="131" t="s">
        <v>223</v>
      </c>
      <c r="D21" s="150">
        <v>18</v>
      </c>
      <c r="E21" s="151"/>
      <c r="F21" s="152">
        <v>39</v>
      </c>
      <c r="G21" s="153"/>
    </row>
    <row r="22" spans="2:7" x14ac:dyDescent="0.2">
      <c r="B22" s="131"/>
      <c r="C22" s="131"/>
      <c r="D22" s="131"/>
      <c r="E22" s="151"/>
      <c r="F22" s="131"/>
      <c r="G22" s="132"/>
    </row>
    <row r="23" spans="2:7" x14ac:dyDescent="0.2">
      <c r="B23" s="154"/>
      <c r="C23" s="154"/>
      <c r="D23" s="154"/>
      <c r="E23" s="155" t="s">
        <v>234</v>
      </c>
      <c r="F23" s="156"/>
      <c r="G23" s="153"/>
    </row>
  </sheetData>
  <pageMargins left="0.75" right="0.75" top="1" bottom="1" header="0.5" footer="0.5"/>
  <pageSetup paperSize="9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9130C-059F-4935-9E2F-0CADB0BECEAB}">
  <sheetPr codeName="Sheet9"/>
  <dimension ref="A1:F10"/>
  <sheetViews>
    <sheetView workbookViewId="0"/>
  </sheetViews>
  <sheetFormatPr defaultRowHeight="12.75" x14ac:dyDescent="0.2"/>
  <cols>
    <col min="1" max="16384" width="9.140625" style="19"/>
  </cols>
  <sheetData>
    <row r="1" spans="1:6" ht="15.75" x14ac:dyDescent="0.25">
      <c r="A1" s="144" t="s">
        <v>295</v>
      </c>
      <c r="B1" s="39"/>
      <c r="C1" s="39"/>
      <c r="D1" s="39"/>
      <c r="E1" s="39"/>
      <c r="F1" s="39"/>
    </row>
    <row r="2" spans="1:6" x14ac:dyDescent="0.2">
      <c r="A2" s="157"/>
      <c r="B2" s="158" t="s">
        <v>296</v>
      </c>
      <c r="C2" s="159"/>
      <c r="D2" s="159"/>
      <c r="E2" s="159"/>
      <c r="F2" s="159"/>
    </row>
    <row r="3" spans="1:6" ht="13.5" thickBot="1" x14ac:dyDescent="0.25">
      <c r="A3" s="157"/>
      <c r="B3" s="160"/>
      <c r="C3" s="160"/>
      <c r="D3" s="160"/>
      <c r="E3" s="161"/>
      <c r="F3" s="161"/>
    </row>
    <row r="4" spans="1:6" ht="13.5" thickBot="1" x14ac:dyDescent="0.25">
      <c r="A4" s="162" t="s">
        <v>297</v>
      </c>
      <c r="B4" s="163">
        <v>10</v>
      </c>
      <c r="C4" s="164">
        <v>15</v>
      </c>
      <c r="D4" s="164">
        <v>20</v>
      </c>
      <c r="E4" s="164">
        <v>25</v>
      </c>
      <c r="F4" s="165">
        <v>30</v>
      </c>
    </row>
    <row r="5" spans="1:6" x14ac:dyDescent="0.2">
      <c r="A5" s="166" t="s">
        <v>225</v>
      </c>
      <c r="B5" s="167">
        <v>12</v>
      </c>
      <c r="C5" s="168">
        <v>16</v>
      </c>
      <c r="D5" s="168">
        <v>19</v>
      </c>
      <c r="E5" s="168">
        <v>23</v>
      </c>
      <c r="F5" s="169">
        <v>19</v>
      </c>
    </row>
    <row r="6" spans="1:6" x14ac:dyDescent="0.2">
      <c r="A6" s="170" t="s">
        <v>223</v>
      </c>
      <c r="B6" s="171">
        <v>31</v>
      </c>
      <c r="C6" s="172">
        <v>34</v>
      </c>
      <c r="D6" s="172">
        <v>36</v>
      </c>
      <c r="E6" s="172">
        <v>39</v>
      </c>
      <c r="F6" s="173">
        <v>35</v>
      </c>
    </row>
    <row r="7" spans="1:6" x14ac:dyDescent="0.2">
      <c r="A7" s="170" t="s">
        <v>219</v>
      </c>
      <c r="B7" s="171">
        <v>15</v>
      </c>
      <c r="C7" s="172">
        <v>22</v>
      </c>
      <c r="D7" s="172">
        <v>26</v>
      </c>
      <c r="E7" s="172">
        <v>31</v>
      </c>
      <c r="F7" s="173">
        <v>29</v>
      </c>
    </row>
    <row r="8" spans="1:6" x14ac:dyDescent="0.2">
      <c r="A8" s="170" t="s">
        <v>227</v>
      </c>
      <c r="B8" s="171">
        <v>28</v>
      </c>
      <c r="C8" s="172">
        <v>31</v>
      </c>
      <c r="D8" s="172">
        <v>33</v>
      </c>
      <c r="E8" s="172">
        <v>35</v>
      </c>
      <c r="F8" s="173">
        <v>33</v>
      </c>
    </row>
    <row r="9" spans="1:6" x14ac:dyDescent="0.2">
      <c r="A9" s="170" t="s">
        <v>231</v>
      </c>
      <c r="B9" s="171">
        <v>33</v>
      </c>
      <c r="C9" s="172">
        <v>35</v>
      </c>
      <c r="D9" s="172">
        <v>39</v>
      </c>
      <c r="E9" s="172">
        <v>42</v>
      </c>
      <c r="F9" s="173">
        <v>38</v>
      </c>
    </row>
    <row r="10" spans="1:6" ht="13.5" thickBot="1" x14ac:dyDescent="0.25">
      <c r="A10" s="174" t="s">
        <v>228</v>
      </c>
      <c r="B10" s="175">
        <v>38</v>
      </c>
      <c r="C10" s="176">
        <v>43</v>
      </c>
      <c r="D10" s="176">
        <v>48</v>
      </c>
      <c r="E10" s="176">
        <v>54</v>
      </c>
      <c r="F10" s="177">
        <v>58</v>
      </c>
    </row>
  </sheetData>
  <pageMargins left="0.75" right="0.75" top="1" bottom="1" header="0.5" footer="0.5"/>
  <headerFooter alignWithMargins="0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30011-4D34-48FE-8BD5-562C095F81A8}">
  <sheetPr codeName="Sheet4"/>
  <dimension ref="B3:C10"/>
  <sheetViews>
    <sheetView zoomScaleNormal="100" workbookViewId="0"/>
  </sheetViews>
  <sheetFormatPr defaultRowHeight="15" x14ac:dyDescent="0.25"/>
  <sheetData>
    <row r="3" spans="2:3" ht="15.75" thickBot="1" x14ac:dyDescent="0.3"/>
    <row r="4" spans="2:3" x14ac:dyDescent="0.25">
      <c r="B4" s="7" t="s">
        <v>165</v>
      </c>
      <c r="C4" s="8" t="s">
        <v>166</v>
      </c>
    </row>
    <row r="5" spans="2:3" x14ac:dyDescent="0.25">
      <c r="B5" s="9">
        <v>0</v>
      </c>
      <c r="C5" s="10">
        <v>0</v>
      </c>
    </row>
    <row r="6" spans="2:3" x14ac:dyDescent="0.25">
      <c r="B6" s="9">
        <v>1</v>
      </c>
      <c r="C6" s="10">
        <v>2</v>
      </c>
    </row>
    <row r="7" spans="2:3" x14ac:dyDescent="0.25">
      <c r="B7" s="9">
        <v>2</v>
      </c>
      <c r="C7" s="10">
        <v>3</v>
      </c>
    </row>
    <row r="8" spans="2:3" x14ac:dyDescent="0.25">
      <c r="B8" s="9">
        <v>3</v>
      </c>
      <c r="C8" s="10">
        <v>10</v>
      </c>
    </row>
    <row r="9" spans="2:3" x14ac:dyDescent="0.25">
      <c r="B9" s="9">
        <v>4</v>
      </c>
      <c r="C9" s="10">
        <v>12</v>
      </c>
    </row>
    <row r="10" spans="2:3" ht="15.75" thickBot="1" x14ac:dyDescent="0.3">
      <c r="B10" s="11">
        <v>5</v>
      </c>
      <c r="C10" s="12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HeadingPairs>
  <TitlesOfParts>
    <vt:vector size="27" baseType="lpstr">
      <vt:lpstr>CGI</vt:lpstr>
      <vt:lpstr>Hinded</vt:lpstr>
      <vt:lpstr>Hoius</vt:lpstr>
      <vt:lpstr>Index&amp;Match</vt:lpstr>
      <vt:lpstr>Täpne</vt:lpstr>
      <vt:lpstr>Vahemik</vt:lpstr>
      <vt:lpstr>Palgid</vt:lpstr>
      <vt:lpstr>Hinnakiri</vt:lpstr>
      <vt:lpstr>nuputamiseks</vt:lpstr>
      <vt:lpstr>Economy</vt:lpstr>
      <vt:lpstr>h_kuup</vt:lpstr>
      <vt:lpstr>Hinne</vt:lpstr>
      <vt:lpstr>Intress</vt:lpstr>
      <vt:lpstr>Jrk_nr</vt:lpstr>
      <vt:lpstr>kuud</vt:lpstr>
      <vt:lpstr>Periood</vt:lpstr>
      <vt:lpstr>Prev.</vt:lpstr>
      <vt:lpstr>Protsent</vt:lpstr>
      <vt:lpstr>Punktid</vt:lpstr>
      <vt:lpstr>Rank</vt:lpstr>
      <vt:lpstr>rida</vt:lpstr>
      <vt:lpstr>Score</vt:lpstr>
      <vt:lpstr>summa</vt:lpstr>
      <vt:lpstr>Vahe</vt:lpstr>
      <vt:lpstr>valuuta</vt:lpstr>
      <vt:lpstr>valuutad</vt:lpstr>
      <vt:lpstr>veerg</vt:lpstr>
    </vt:vector>
  </TitlesOfParts>
  <Company>Tallinn University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Teodor Luczkowski</dc:creator>
  <cp:lastModifiedBy>Julia Ratšinskaja</cp:lastModifiedBy>
  <dcterms:created xsi:type="dcterms:W3CDTF">2017-09-15T05:07:43Z</dcterms:created>
  <dcterms:modified xsi:type="dcterms:W3CDTF">2025-10-08T12:49:37Z</dcterms:modified>
</cp:coreProperties>
</file>