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juliar\Andmetootlus IDK1615\"/>
    </mc:Choice>
  </mc:AlternateContent>
  <xr:revisionPtr revIDLastSave="0" documentId="13_ncr:1_{DB2F7D12-4421-4868-83FB-BEF724427B2E}" xr6:coauthVersionLast="47" xr6:coauthVersionMax="47" xr10:uidLastSave="{00000000-0000-0000-0000-000000000000}"/>
  <bookViews>
    <workbookView xWindow="-120" yWindow="-120" windowWidth="29040" windowHeight="15720" activeTab="2" xr2:uid="{E10E007F-2D9B-4449-8452-EF284CE71F48}"/>
  </bookViews>
  <sheets>
    <sheet name="Kuupäev" sheetId="4" r:id="rId1"/>
    <sheet name="Kellaaeg" sheetId="1" r:id="rId2"/>
    <sheet name="reisid" sheetId="11" r:id="rId3"/>
    <sheet name="Tekst" sheetId="7" r:id="rId4"/>
    <sheet name="Infofunktsioonid" sheetId="10" state="hidden" r:id="rId5"/>
    <sheet name="Loogika" sheetId="8" r:id="rId6"/>
    <sheet name="Isikukood" sheetId="5" r:id="rId7"/>
    <sheet name="IFs" sheetId="6" r:id="rId8"/>
    <sheet name="Aeg nuputamiseks" sheetId="2" r:id="rId9"/>
    <sheet name="Isikud" sheetId="3" r:id="rId10"/>
    <sheet name="Hinded" sheetId="9" r:id="rId11"/>
  </sheets>
  <externalReferences>
    <externalReference r:id="rId12"/>
  </externalReferences>
  <definedNames>
    <definedName name="_xlnm._FilterDatabase" localSheetId="7" hidden="1">IFs!$B$3:$I$91</definedName>
    <definedName name="Aeg">Tekst!$C$38:$C$45</definedName>
    <definedName name="Algus" localSheetId="3">Tekst!$E$38:$E$45</definedName>
    <definedName name="Algus">Kellaaeg!$C$8:$C$12</definedName>
    <definedName name="Eesnimi">Tekst!$E$7:$E$10</definedName>
    <definedName name="elukohad" hidden="1">'[1]abi '!$C$7:$C$24</definedName>
    <definedName name="ExternalData_1" localSheetId="2" hidden="1">'reisid'!$A$1:$H$9</definedName>
    <definedName name="Hind">Tekst!$D$38:$D$45</definedName>
    <definedName name="Kestus">Tekst!$G$38:$G$45</definedName>
    <definedName name="Linnad" hidden="1">'[1]abi '!$E$7:$E$12</definedName>
    <definedName name="Lõpp" localSheetId="3">Tekst!$F$38:$F$45</definedName>
    <definedName name="Lõpp">Kellaaeg!$D$8:$D$12</definedName>
    <definedName name="Mitmes_on_tühik">Tekst!$D$7:$D$10</definedName>
    <definedName name="Nime_pikkus">Tekst!$C$7:$C$10</definedName>
    <definedName name="Nimi">Tekst!$B$7:$B$10</definedName>
    <definedName name="Nädalapäev">Kellaaeg!$B$8:$B$12</definedName>
    <definedName name="Palk">Kellaaeg!$F$8:$F$12</definedName>
    <definedName name="Perenimi">Tekst!$F$7:$F$10</definedName>
    <definedName name="PERENIMI__Eesnimi">Tekst!$G$7:$G$10</definedName>
    <definedName name="Päeva_maksumus">Tekst!$H$38:$H$45</definedName>
    <definedName name="RANK">Tekst!$I$38:$I$45</definedName>
    <definedName name="Sihtkoht">Tekst!$B$38:$B$45</definedName>
    <definedName name="Sünniaeg">Kuupäev!$B$3</definedName>
    <definedName name="Tunde">Kellaaeg!$E$8:$E$12</definedName>
    <definedName name="Täna">Kuupäev!$B$4</definedName>
    <definedName name="Tänane_kuupäev__valem">Kuupäev!$B$4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7" l="1"/>
  <c r="D20" i="7"/>
  <c r="D21" i="7"/>
  <c r="D18" i="7"/>
  <c r="G38" i="7" l="1" a="1"/>
  <c r="G38" i="7" s="1"/>
  <c r="E38" i="7" a="1"/>
  <c r="E38" i="7"/>
  <c r="F38" i="7" a="1"/>
  <c r="F38" i="7" s="1"/>
  <c r="C29" i="7"/>
  <c r="C30" i="7"/>
  <c r="C31" i="7"/>
  <c r="C28" i="7"/>
  <c r="G35" i="7"/>
  <c r="H38" i="7" l="1" a="1"/>
  <c r="C19" i="7"/>
  <c r="C20" i="7"/>
  <c r="C21" i="7"/>
  <c r="C18" i="7"/>
  <c r="D8" i="8"/>
  <c r="D7" i="8"/>
  <c r="D6" i="8"/>
  <c r="D5" i="8"/>
  <c r="D4" i="8"/>
  <c r="D7" i="7" a="1"/>
  <c r="D7" i="7" s="1"/>
  <c r="E7" i="7" s="1" a="1"/>
  <c r="E7" i="7" s="1"/>
  <c r="C7" i="7" a="1"/>
  <c r="C7" i="7" s="1"/>
  <c r="E8" i="1" a="1"/>
  <c r="E8" i="1" s="1"/>
  <c r="F8" i="1" s="1" a="1"/>
  <c r="F8" i="1" s="1"/>
  <c r="F14" i="1" s="1"/>
  <c r="B18" i="4"/>
  <c r="B17" i="4"/>
  <c r="B16" i="4"/>
  <c r="C11" i="4"/>
  <c r="B12" i="4"/>
  <c r="C12" i="4" s="1"/>
  <c r="B13" i="4"/>
  <c r="C13" i="4"/>
  <c r="B11" i="4"/>
  <c r="B4" i="4"/>
  <c r="F3" i="4" s="1"/>
  <c r="F4" i="4" s="1"/>
  <c r="P9" i="6"/>
  <c r="O9" i="6"/>
  <c r="N9" i="6"/>
  <c r="M9" i="6"/>
  <c r="M23" i="6"/>
  <c r="Q5" i="6"/>
  <c r="Q6" i="6"/>
  <c r="Q4" i="6"/>
  <c r="E13" i="8"/>
  <c r="D24" i="7"/>
  <c r="E25" i="7"/>
  <c r="F24" i="8"/>
  <c r="F23" i="8"/>
  <c r="F22" i="8"/>
  <c r="F21" i="8"/>
  <c r="F20" i="8"/>
  <c r="F19" i="8"/>
  <c r="F18" i="8"/>
  <c r="F17" i="8"/>
  <c r="E12" i="8"/>
  <c r="E11" i="8"/>
  <c r="B13" i="10"/>
  <c r="E21" i="10"/>
  <c r="E22" i="10"/>
  <c r="E20" i="10"/>
  <c r="E18" i="10"/>
  <c r="E17" i="10"/>
  <c r="E16" i="10"/>
  <c r="J14" i="10"/>
  <c r="B14" i="10"/>
  <c r="G14" i="10" s="1"/>
  <c r="J13" i="10"/>
  <c r="H13" i="10"/>
  <c r="J12" i="10"/>
  <c r="H12" i="10"/>
  <c r="B12" i="10"/>
  <c r="I12" i="10" s="1"/>
  <c r="J11" i="10"/>
  <c r="B11" i="10"/>
  <c r="H11" i="10" s="1"/>
  <c r="J10" i="10"/>
  <c r="I10" i="10"/>
  <c r="H10" i="10"/>
  <c r="G10" i="10"/>
  <c r="F10" i="10"/>
  <c r="E10" i="10"/>
  <c r="D10" i="10"/>
  <c r="C10" i="10"/>
  <c r="J9" i="10"/>
  <c r="I9" i="10"/>
  <c r="H9" i="10"/>
  <c r="G9" i="10"/>
  <c r="F9" i="10"/>
  <c r="E9" i="10"/>
  <c r="D9" i="10"/>
  <c r="C9" i="10"/>
  <c r="J8" i="10"/>
  <c r="B8" i="10"/>
  <c r="C8" i="10" s="1"/>
  <c r="J7" i="10"/>
  <c r="B7" i="10"/>
  <c r="D7" i="10" s="1"/>
  <c r="J6" i="10"/>
  <c r="I6" i="10"/>
  <c r="H6" i="10"/>
  <c r="G6" i="10"/>
  <c r="F6" i="10"/>
  <c r="E6" i="10"/>
  <c r="D6" i="10"/>
  <c r="C6" i="10"/>
  <c r="J5" i="10"/>
  <c r="I5" i="10"/>
  <c r="B5" i="10"/>
  <c r="E5" i="10" s="1"/>
  <c r="J4" i="10"/>
  <c r="I4" i="10"/>
  <c r="H4" i="10"/>
  <c r="G4" i="10"/>
  <c r="F4" i="10"/>
  <c r="E4" i="10"/>
  <c r="D4" i="10"/>
  <c r="C4" i="10"/>
  <c r="D14" i="7"/>
  <c r="E6" i="8"/>
  <c r="E5" i="8"/>
  <c r="D1" i="10"/>
  <c r="E8" i="8"/>
  <c r="F20" i="10"/>
  <c r="F4" i="1"/>
  <c r="E4" i="8"/>
  <c r="F23" i="10"/>
  <c r="C18" i="4"/>
  <c r="C25" i="7"/>
  <c r="F22" i="10"/>
  <c r="C16" i="4"/>
  <c r="C17" i="4"/>
  <c r="C15" i="7"/>
  <c r="E7" i="8"/>
  <c r="C2" i="10"/>
  <c r="B8" i="4"/>
  <c r="E5" i="1"/>
  <c r="F21" i="10"/>
  <c r="H38" i="7" l="1"/>
  <c r="I38" i="7" s="1"/>
  <c r="I45" i="7"/>
  <c r="C4" i="7"/>
  <c r="F1" i="10"/>
  <c r="C17" i="10"/>
  <c r="B5" i="4"/>
  <c r="G2" i="10"/>
  <c r="G4" i="4"/>
  <c r="C18" i="10"/>
  <c r="H1" i="10"/>
  <c r="E4" i="7"/>
  <c r="C16" i="10"/>
  <c r="J1" i="10"/>
  <c r="I35" i="7"/>
  <c r="I2" i="10"/>
  <c r="E2" i="10"/>
  <c r="D3" i="7"/>
  <c r="G3" i="4"/>
  <c r="I43" i="7" l="1"/>
  <c r="I40" i="7"/>
  <c r="I42" i="7"/>
  <c r="I44" i="7"/>
  <c r="I41" i="7"/>
  <c r="I39" i="7"/>
  <c r="E14" i="1"/>
  <c r="F7" i="7" a="1"/>
  <c r="F7" i="7" s="1"/>
  <c r="B21" i="4"/>
  <c r="B22" i="4" s="1"/>
  <c r="B20" i="4"/>
  <c r="B19" i="4"/>
  <c r="F5" i="4"/>
  <c r="D5" i="10"/>
  <c r="F5" i="10"/>
  <c r="B23" i="10"/>
  <c r="E23" i="10" s="1"/>
  <c r="D11" i="10"/>
  <c r="C14" i="10"/>
  <c r="E11" i="10"/>
  <c r="D14" i="10"/>
  <c r="F11" i="10"/>
  <c r="D13" i="10"/>
  <c r="F14" i="10"/>
  <c r="G11" i="10"/>
  <c r="E13" i="10"/>
  <c r="H14" i="10"/>
  <c r="I11" i="10"/>
  <c r="G13" i="10"/>
  <c r="I14" i="10"/>
  <c r="C11" i="10"/>
  <c r="I13" i="10"/>
  <c r="E7" i="10"/>
  <c r="F7" i="10"/>
  <c r="C7" i="10"/>
  <c r="H7" i="10"/>
  <c r="I7" i="10"/>
  <c r="G5" i="10"/>
  <c r="E8" i="10"/>
  <c r="C12" i="10"/>
  <c r="H5" i="10"/>
  <c r="G7" i="10"/>
  <c r="F8" i="10"/>
  <c r="D12" i="10"/>
  <c r="C13" i="10"/>
  <c r="G8" i="10"/>
  <c r="E12" i="10"/>
  <c r="D8" i="10"/>
  <c r="H8" i="10"/>
  <c r="F12" i="10"/>
  <c r="C5" i="10"/>
  <c r="I8" i="10"/>
  <c r="G12" i="10"/>
  <c r="F13" i="10"/>
  <c r="E14" i="10"/>
  <c r="F3" i="7"/>
  <c r="E16" i="1"/>
  <c r="C22" i="4"/>
  <c r="C19" i="4"/>
  <c r="C20" i="4"/>
  <c r="G5" i="4"/>
  <c r="G7" i="7" l="1" a="1"/>
  <c r="G7" i="7" s="1"/>
  <c r="H7" i="7" a="1"/>
  <c r="H7" i="7" s="1"/>
  <c r="I91" i="6"/>
  <c r="I90" i="6"/>
  <c r="I89" i="6"/>
  <c r="I88" i="6"/>
  <c r="I87" i="6"/>
  <c r="I86" i="6"/>
  <c r="I85" i="6"/>
  <c r="I84" i="6"/>
  <c r="I83" i="6"/>
  <c r="I82" i="6"/>
  <c r="I81" i="6"/>
  <c r="I80" i="6"/>
  <c r="I79" i="6"/>
  <c r="I78" i="6"/>
  <c r="I77" i="6"/>
  <c r="I76" i="6"/>
  <c r="I75" i="6"/>
  <c r="I74" i="6"/>
  <c r="I73" i="6"/>
  <c r="I72" i="6"/>
  <c r="I71" i="6"/>
  <c r="I70" i="6"/>
  <c r="I69" i="6"/>
  <c r="I68" i="6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4" i="6"/>
  <c r="I53" i="6"/>
  <c r="I52" i="6"/>
  <c r="I51" i="6"/>
  <c r="I50" i="6"/>
  <c r="I49" i="6"/>
  <c r="I48" i="6"/>
  <c r="I47" i="6"/>
  <c r="I46" i="6"/>
  <c r="I45" i="6"/>
  <c r="I44" i="6"/>
  <c r="I43" i="6"/>
  <c r="I42" i="6"/>
  <c r="I41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I7" i="6"/>
  <c r="I6" i="6"/>
  <c r="I5" i="6"/>
  <c r="I4" i="6"/>
  <c r="F20" i="9"/>
  <c r="E20" i="9"/>
  <c r="D20" i="9"/>
  <c r="C20" i="9"/>
  <c r="F19" i="9"/>
  <c r="E19" i="9"/>
  <c r="D19" i="9"/>
  <c r="C19" i="9"/>
  <c r="F18" i="9"/>
  <c r="E18" i="9"/>
  <c r="D18" i="9"/>
  <c r="C18" i="9"/>
  <c r="F17" i="9"/>
  <c r="E17" i="9"/>
  <c r="D17" i="9"/>
  <c r="C17" i="9"/>
  <c r="F16" i="9"/>
  <c r="E16" i="9"/>
  <c r="D16" i="9"/>
  <c r="C16" i="9"/>
  <c r="F15" i="9"/>
  <c r="E15" i="9"/>
  <c r="D15" i="9"/>
  <c r="C15" i="9"/>
  <c r="F14" i="9"/>
  <c r="E14" i="9"/>
  <c r="D14" i="9"/>
  <c r="C14" i="9"/>
  <c r="F13" i="9"/>
  <c r="E13" i="9"/>
  <c r="D13" i="9"/>
  <c r="C13" i="9"/>
  <c r="F12" i="9"/>
  <c r="E12" i="9"/>
  <c r="D12" i="9"/>
  <c r="C12" i="9"/>
  <c r="F11" i="9"/>
  <c r="E11" i="9"/>
  <c r="D11" i="9"/>
  <c r="C11" i="9"/>
  <c r="H12" i="7"/>
  <c r="C21" i="4"/>
  <c r="G4" i="7"/>
  <c r="B15" i="5" l="1"/>
  <c r="F13" i="5"/>
  <c r="G13" i="5" s="1"/>
  <c r="E13" i="5"/>
  <c r="F12" i="5"/>
  <c r="G12" i="5" s="1"/>
  <c r="E12" i="5"/>
  <c r="F11" i="5"/>
  <c r="G11" i="5" s="1"/>
  <c r="E11" i="5"/>
  <c r="F10" i="5"/>
  <c r="G10" i="5" s="1"/>
  <c r="E10" i="5"/>
  <c r="F9" i="5"/>
  <c r="G9" i="5" s="1"/>
  <c r="E9" i="5"/>
  <c r="E35" i="7"/>
  <c r="H34" i="7"/>
  <c r="F34" i="7"/>
  <c r="C4" i="4"/>
  <c r="D40" i="2" l="1"/>
  <c r="C40" i="2"/>
  <c r="D39" i="2"/>
  <c r="C39" i="2"/>
  <c r="D38" i="2"/>
  <c r="C38" i="2"/>
  <c r="D37" i="2"/>
  <c r="C37" i="2"/>
  <c r="D36" i="2"/>
  <c r="C36" i="2"/>
  <c r="D35" i="2"/>
  <c r="C35" i="2"/>
  <c r="D34" i="2"/>
  <c r="C34" i="2"/>
  <c r="D33" i="2"/>
  <c r="C33" i="2"/>
  <c r="C8" i="4"/>
  <c r="H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Kersti Antoi</author>
  </authors>
  <commentList>
    <comment ref="E14" authorId="0" shapeId="0" xr:uid="{C3A7C44D-3A82-4624-A9B1-F027918F7410}">
      <text>
        <r>
          <rPr>
            <b/>
            <sz val="9"/>
            <color indexed="81"/>
            <rFont val="Tahoma"/>
            <family val="2"/>
            <charset val="186"/>
          </rPr>
          <t xml:space="preserve">NB! </t>
        </r>
        <r>
          <rPr>
            <sz val="9"/>
            <color indexed="81"/>
            <rFont val="Tahoma"/>
            <family val="2"/>
            <charset val="186"/>
          </rPr>
          <t>vt lahtri arvuvormingut!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Vilipõld</author>
  </authors>
  <commentList>
    <comment ref="B5" authorId="0" shapeId="0" xr:uid="{BBA472C1-2D25-4502-BA2F-E12E9D82C8A1}">
      <text>
        <r>
          <rPr>
            <sz val="12"/>
            <color indexed="8"/>
            <rFont val="Tahoma"/>
            <family val="2"/>
            <charset val="186"/>
          </rPr>
          <t>Isikukoodi</t>
        </r>
        <r>
          <rPr>
            <b/>
            <sz val="12"/>
            <color indexed="8"/>
            <rFont val="Tahoma"/>
            <family val="2"/>
            <charset val="186"/>
          </rPr>
          <t xml:space="preserve"> esimene</t>
        </r>
        <r>
          <rPr>
            <sz val="12"/>
            <color indexed="8"/>
            <rFont val="Tahoma"/>
            <family val="2"/>
            <charset val="186"/>
          </rPr>
          <t xml:space="preserve"> number näitab</t>
        </r>
        <r>
          <rPr>
            <b/>
            <sz val="12"/>
            <color indexed="8"/>
            <rFont val="Tahoma"/>
            <family val="2"/>
            <charset val="186"/>
          </rPr>
          <t xml:space="preserve"> sugu</t>
        </r>
        <r>
          <rPr>
            <sz val="12"/>
            <color indexed="8"/>
            <rFont val="Tahoma"/>
            <family val="2"/>
            <charset val="186"/>
          </rPr>
          <t>:</t>
        </r>
        <r>
          <rPr>
            <b/>
            <sz val="12"/>
            <color indexed="81"/>
            <rFont val="Tahoma"/>
            <family val="2"/>
            <charset val="186"/>
          </rPr>
          <t xml:space="preserve">
    </t>
        </r>
        <r>
          <rPr>
            <b/>
            <sz val="12"/>
            <color indexed="10"/>
            <rFont val="Tahoma"/>
            <family val="2"/>
            <charset val="186"/>
          </rPr>
          <t>paarituarv</t>
        </r>
        <r>
          <rPr>
            <b/>
            <sz val="12"/>
            <color indexed="8"/>
            <rFont val="Tahoma"/>
            <family val="2"/>
            <charset val="186"/>
          </rPr>
          <t xml:space="preserve"> (1, 3, 5)</t>
        </r>
        <r>
          <rPr>
            <b/>
            <sz val="12"/>
            <color indexed="81"/>
            <rFont val="Tahoma"/>
            <family val="2"/>
            <charset val="186"/>
          </rPr>
          <t xml:space="preserve"> -</t>
        </r>
        <r>
          <rPr>
            <sz val="12"/>
            <color indexed="10"/>
            <rFont val="Tahoma"/>
            <family val="2"/>
            <charset val="186"/>
          </rPr>
          <t xml:space="preserve"> mees</t>
        </r>
        <r>
          <rPr>
            <b/>
            <sz val="12"/>
            <color indexed="81"/>
            <rFont val="Tahoma"/>
            <family val="2"/>
            <charset val="186"/>
          </rPr>
          <t>,</t>
        </r>
        <r>
          <rPr>
            <b/>
            <sz val="12"/>
            <color indexed="8"/>
            <rFont val="Tahoma"/>
            <family val="2"/>
            <charset val="186"/>
          </rPr>
          <t xml:space="preserve"> </t>
        </r>
        <r>
          <rPr>
            <b/>
            <sz val="12"/>
            <color indexed="10"/>
            <rFont val="Tahoma"/>
            <family val="2"/>
            <charset val="186"/>
          </rPr>
          <t>paarisarv</t>
        </r>
        <r>
          <rPr>
            <b/>
            <sz val="12"/>
            <color indexed="8"/>
            <rFont val="Tahoma"/>
            <family val="2"/>
            <charset val="186"/>
          </rPr>
          <t xml:space="preserve"> (2, 4, 6)</t>
        </r>
        <r>
          <rPr>
            <b/>
            <sz val="12"/>
            <color indexed="10"/>
            <rFont val="Tahoma"/>
            <family val="2"/>
            <charset val="186"/>
          </rPr>
          <t xml:space="preserve"> </t>
        </r>
        <r>
          <rPr>
            <b/>
            <sz val="12"/>
            <color indexed="81"/>
            <rFont val="Tahoma"/>
            <family val="2"/>
            <charset val="186"/>
          </rPr>
          <t xml:space="preserve">- </t>
        </r>
        <r>
          <rPr>
            <sz val="12"/>
            <color indexed="10"/>
            <rFont val="Tahoma"/>
            <family val="2"/>
            <charset val="186"/>
          </rPr>
          <t>naine</t>
        </r>
        <r>
          <rPr>
            <b/>
            <sz val="12"/>
            <color indexed="81"/>
            <rFont val="Tahoma"/>
            <family val="2"/>
            <charset val="186"/>
          </rPr>
          <t xml:space="preserve">
2. </t>
        </r>
        <r>
          <rPr>
            <sz val="12"/>
            <color indexed="81"/>
            <rFont val="Tahoma"/>
            <family val="2"/>
            <charset val="186"/>
          </rPr>
          <t>ja</t>
        </r>
        <r>
          <rPr>
            <b/>
            <sz val="12"/>
            <color indexed="81"/>
            <rFont val="Tahoma"/>
            <family val="2"/>
            <charset val="186"/>
          </rPr>
          <t xml:space="preserve"> 3.</t>
        </r>
        <r>
          <rPr>
            <sz val="12"/>
            <color indexed="81"/>
            <rFont val="Tahoma"/>
            <family val="2"/>
            <charset val="186"/>
          </rPr>
          <t xml:space="preserve"> number - sünni aasta kaks viimast numbrit,</t>
        </r>
        <r>
          <rPr>
            <b/>
            <sz val="12"/>
            <color indexed="81"/>
            <rFont val="Tahoma"/>
            <family val="2"/>
            <charset val="186"/>
          </rPr>
          <t xml:space="preserve">
4. </t>
        </r>
        <r>
          <rPr>
            <sz val="12"/>
            <color indexed="81"/>
            <rFont val="Tahoma"/>
            <family val="2"/>
            <charset val="186"/>
          </rPr>
          <t>ja</t>
        </r>
        <r>
          <rPr>
            <b/>
            <sz val="12"/>
            <color indexed="81"/>
            <rFont val="Tahoma"/>
            <family val="2"/>
            <charset val="186"/>
          </rPr>
          <t xml:space="preserve"> 5.</t>
        </r>
        <r>
          <rPr>
            <sz val="12"/>
            <color indexed="81"/>
            <rFont val="Tahoma"/>
            <family val="2"/>
            <charset val="186"/>
          </rPr>
          <t xml:space="preserve"> number - sünni kuu number,
</t>
        </r>
        <r>
          <rPr>
            <b/>
            <sz val="12"/>
            <color indexed="81"/>
            <rFont val="Tahoma"/>
            <family val="2"/>
            <charset val="186"/>
          </rPr>
          <t>6</t>
        </r>
        <r>
          <rPr>
            <sz val="12"/>
            <color indexed="81"/>
            <rFont val="Tahoma"/>
            <family val="2"/>
            <charset val="186"/>
          </rPr>
          <t xml:space="preserve">. ja </t>
        </r>
        <r>
          <rPr>
            <b/>
            <sz val="12"/>
            <color indexed="81"/>
            <rFont val="Tahoma"/>
            <family val="2"/>
            <charset val="186"/>
          </rPr>
          <t>7</t>
        </r>
        <r>
          <rPr>
            <sz val="12"/>
            <color indexed="81"/>
            <rFont val="Tahoma"/>
            <family val="2"/>
            <charset val="186"/>
          </rPr>
          <t xml:space="preserve">. number - sünni päeva number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Kersti Antoi</author>
  </authors>
  <commentList>
    <comment ref="D7" authorId="0" shapeId="0" xr:uid="{CE5A10CA-791E-45F9-B041-B049520F33FC}">
      <text>
        <r>
          <rPr>
            <b/>
            <sz val="9"/>
            <color indexed="81"/>
            <rFont val="Tahoma"/>
            <family val="2"/>
            <charset val="186"/>
          </rPr>
          <t>Antud on sünni kuupäev. Leida sünnipäevad antud aastatel.</t>
        </r>
      </text>
    </comment>
    <comment ref="E7" authorId="0" shapeId="0" xr:uid="{ECBC830D-B41F-4FE2-A5A7-98F6469F3F1D}">
      <text>
        <r>
          <rPr>
            <sz val="9"/>
            <color indexed="81"/>
            <rFont val="Tahoma"/>
            <family val="2"/>
            <charset val="186"/>
          </rPr>
          <t>30. november antud aastal</t>
        </r>
      </text>
    </comment>
    <comment ref="F7" authorId="0" shapeId="0" xr:uid="{A8C41D68-B770-4340-8F99-3CF96258E97C}">
      <text>
        <r>
          <rPr>
            <sz val="9"/>
            <color indexed="81"/>
            <rFont val="Tahoma"/>
            <family val="2"/>
            <charset val="186"/>
          </rPr>
          <t>Andresepäeva nädalapäeva nr.</t>
        </r>
      </text>
    </comment>
    <comment ref="H7" authorId="0" shapeId="0" xr:uid="{EE0F8A35-1CBD-4118-9EF3-BF2AB0F815B0}">
      <text>
        <r>
          <rPr>
            <sz val="9"/>
            <color indexed="81"/>
            <rFont val="Tahoma"/>
            <family val="2"/>
            <charset val="186"/>
          </rPr>
          <t xml:space="preserve">1. advent on lähim pühapäev andresepäevale (30. nov)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Kersti Antoi</author>
  </authors>
  <commentList>
    <comment ref="L3" authorId="0" shapeId="0" xr:uid="{99719C2C-98BC-4F05-B585-43231B7DC6CF}">
      <text>
        <r>
          <rPr>
            <sz val="9"/>
            <color indexed="81"/>
            <rFont val="Tahoma"/>
            <family val="2"/>
            <charset val="186"/>
          </rPr>
          <t>Järgmine sünnipäev on kas jooksva aasta sünnipäev või kui see on juba olnud, siis järgmise aasta sünnipäev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F5FFBBB-A589-42DC-AB60-573110DD4FD3}" keepAlive="1" name="Query - reisid" description="Connection to the 'reisid' query in the workbook." type="5" refreshedVersion="8" background="1" saveData="1">
    <dbPr connection="Provider=Microsoft.Mashup.OleDb.1;Data Source=$Workbook$;Location=reisid;Extended Properties=&quot;&quot;" command="SELECT * FROM [reisid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<sst xmlns="http://schemas.openxmlformats.org/spreadsheetml/2006/main" count="830" uniqueCount="398">
  <si>
    <t>Töötasu arvutamine</t>
  </si>
  <si>
    <t>Tunnitasu</t>
  </si>
  <si>
    <t>Nädalapäev</t>
  </si>
  <si>
    <t>Tunde</t>
  </si>
  <si>
    <t>Palk</t>
  </si>
  <si>
    <t>Esmaspäev</t>
  </si>
  <si>
    <t>Teisipäev</t>
  </si>
  <si>
    <t>Kolmapäev</t>
  </si>
  <si>
    <t>Neljapäev</t>
  </si>
  <si>
    <t>Reede</t>
  </si>
  <si>
    <t>KOKKU</t>
  </si>
  <si>
    <t>Nädala töötasu</t>
  </si>
  <si>
    <t>Algus</t>
  </si>
  <si>
    <t>Lõpp</t>
  </si>
  <si>
    <t>Aasta</t>
  </si>
  <si>
    <t>Jõulud (25.12)</t>
  </si>
  <si>
    <t>andresepäev</t>
  </si>
  <si>
    <t>andresepäeva nädalapäev</t>
  </si>
  <si>
    <t>Pühapäev enne andresepäeva</t>
  </si>
  <si>
    <t>1. advent</t>
  </si>
  <si>
    <t>n</t>
  </si>
  <si>
    <t>Kuupäevad</t>
  </si>
  <si>
    <t>Selle kuu 
5. päev</t>
  </si>
  <si>
    <t>Kuupäev kahe nädala pärast</t>
  </si>
  <si>
    <t>Eelmise kuupäeva nädalapäev nr</t>
  </si>
  <si>
    <t>järgmise kuu 
16. päev</t>
  </si>
  <si>
    <t>järgmise kuu 
n päev</t>
  </si>
  <si>
    <t>1. kodutöö</t>
  </si>
  <si>
    <t>2. kodutöö</t>
  </si>
  <si>
    <t>3. kodutöö</t>
  </si>
  <si>
    <t>Tähtajad</t>
  </si>
  <si>
    <t>Esitatud 1</t>
  </si>
  <si>
    <t>Esitatud 2</t>
  </si>
  <si>
    <t>Esitamisprognoos</t>
  </si>
  <si>
    <t>Aivar</t>
  </si>
  <si>
    <t>Kaspar</t>
  </si>
  <si>
    <t>Britta</t>
  </si>
  <si>
    <t>Vahur</t>
  </si>
  <si>
    <t>Teet</t>
  </si>
  <si>
    <t>Joosep</t>
  </si>
  <si>
    <t>Kusti</t>
  </si>
  <si>
    <t>Teele</t>
  </si>
  <si>
    <t>Nimi</t>
  </si>
  <si>
    <t>Töö algus</t>
  </si>
  <si>
    <t>Töö lõpp</t>
  </si>
  <si>
    <t>Töötundide arv</t>
  </si>
  <si>
    <t>Kristel Arvola</t>
  </si>
  <si>
    <t>Kalmer Savest</t>
  </si>
  <si>
    <t>Siina Teder</t>
  </si>
  <si>
    <t>Ivo Kikkas</t>
  </si>
  <si>
    <t>Tanel Västrik</t>
  </si>
  <si>
    <t>Signe Jaansoo</t>
  </si>
  <si>
    <t>Ivan Saarniit</t>
  </si>
  <si>
    <t>Kaspar Rokk</t>
  </si>
  <si>
    <t>Lembit Elmik</t>
  </si>
  <si>
    <t>Risto Kuhi</t>
  </si>
  <si>
    <t>Jako Laasik</t>
  </si>
  <si>
    <t>Karin Sonk</t>
  </si>
  <si>
    <t>Egert Randrüüt</t>
  </si>
  <si>
    <t>Marina Jaanus</t>
  </si>
  <si>
    <t>Aivar Järve</t>
  </si>
  <si>
    <t>Isikukood</t>
  </si>
  <si>
    <t>Eesnimi</t>
  </si>
  <si>
    <t>Perenimi</t>
  </si>
  <si>
    <t>Sugu</t>
  </si>
  <si>
    <t>Sünniaeg</t>
  </si>
  <si>
    <t>Vanus</t>
  </si>
  <si>
    <t>Jooksva aasta sünnipäev</t>
  </si>
  <si>
    <t>Marek Tammik</t>
  </si>
  <si>
    <t>38911226764</t>
  </si>
  <si>
    <t>Taivo Järv</t>
  </si>
  <si>
    <t>Risto Tedersoo</t>
  </si>
  <si>
    <t>35811206143</t>
  </si>
  <si>
    <t>Erkki Laasik</t>
  </si>
  <si>
    <t>38711127468</t>
  </si>
  <si>
    <t>Rain Kodi</t>
  </si>
  <si>
    <t>36307309479</t>
  </si>
  <si>
    <t>Taivo Kaasik</t>
  </si>
  <si>
    <t>37211232415</t>
  </si>
  <si>
    <t>Eleri Teder</t>
  </si>
  <si>
    <t>46605122941</t>
  </si>
  <si>
    <t>Aire Karu</t>
  </si>
  <si>
    <t>Kati Vaarmann</t>
  </si>
  <si>
    <t>45305279263</t>
  </si>
  <si>
    <t>Kairi Švarts</t>
  </si>
  <si>
    <t>48210063825</t>
  </si>
  <si>
    <t>Signe Räämet</t>
  </si>
  <si>
    <t>Marika Mullari</t>
  </si>
  <si>
    <t>45010092247</t>
  </si>
  <si>
    <t>Ahti Sillmann</t>
  </si>
  <si>
    <t>Siina Keerup</t>
  </si>
  <si>
    <t>48304234375</t>
  </si>
  <si>
    <t>Pirjo Kuhi</t>
  </si>
  <si>
    <t>46303304443</t>
  </si>
  <si>
    <t>Kristjan Reinhold</t>
  </si>
  <si>
    <t>Marek Västrik</t>
  </si>
  <si>
    <t>35911071530</t>
  </si>
  <si>
    <t>Kristjan Martverk</t>
  </si>
  <si>
    <t>35211145496</t>
  </si>
  <si>
    <t>Reeli Randrüüt</t>
  </si>
  <si>
    <t>Jaagup Kuhi</t>
  </si>
  <si>
    <t>38206046237</t>
  </si>
  <si>
    <t>Angelika Tammik</t>
  </si>
  <si>
    <t>48903016798</t>
  </si>
  <si>
    <t>Angelika Kukk</t>
  </si>
  <si>
    <t>Kaie Vaask</t>
  </si>
  <si>
    <t>47501101788</t>
  </si>
  <si>
    <t>Lahendada iseseisvalt</t>
  </si>
  <si>
    <t>Järgmine sünnipäev</t>
  </si>
  <si>
    <t>Operatsioone kuupäevadega</t>
  </si>
  <si>
    <t>Vanus:</t>
  </si>
  <si>
    <t>päevades</t>
  </si>
  <si>
    <t>Tänane kuupäev (valem)</t>
  </si>
  <si>
    <t>aastates (täpne)</t>
  </si>
  <si>
    <t>täisaastates (ümard. alla)</t>
  </si>
  <si>
    <t>Sünniaasta</t>
  </si>
  <si>
    <t>Sünnikuu</t>
  </si>
  <si>
    <t>Sünni päev (1 ... 31)</t>
  </si>
  <si>
    <t>Sünni nädalapäeva nr</t>
  </si>
  <si>
    <t>Nädalapäeva nimetus (fn TEXT)</t>
  </si>
  <si>
    <t>Elatud päevade arv</t>
  </si>
  <si>
    <t>Sellise "juubeli" kuupäev</t>
  </si>
  <si>
    <t>Vanus "juubeli" ajal</t>
  </si>
  <si>
    <t>https://et.wikipedia.org/wiki/Isikukood</t>
  </si>
  <si>
    <t>Isikukoodi dekodeerimine</t>
  </si>
  <si>
    <t>Karl</t>
  </si>
  <si>
    <t>Kask</t>
  </si>
  <si>
    <t>mees</t>
  </si>
  <si>
    <t>Karin</t>
  </si>
  <si>
    <t>Lembit</t>
  </si>
  <si>
    <t>Laisk</t>
  </si>
  <si>
    <t>Tiina</t>
  </si>
  <si>
    <t>Usin</t>
  </si>
  <si>
    <t>Kevin</t>
  </si>
  <si>
    <t>Raud</t>
  </si>
  <si>
    <t>Mia</t>
  </si>
  <si>
    <t>Õunapuu</t>
  </si>
  <si>
    <t>=OR(B13="3"; B13="5"; B13="1")</t>
  </si>
  <si>
    <t>=MOD(B13;2)=1</t>
  </si>
  <si>
    <t>Näide. Isikukoodist inimese soo ja sünniaja leidmine</t>
  </si>
  <si>
    <t>Sihtkoht</t>
  </si>
  <si>
    <t>Aeg</t>
  </si>
  <si>
    <t>Hind</t>
  </si>
  <si>
    <t>Kestus</t>
  </si>
  <si>
    <t>Prantsusmaa - Chamonix</t>
  </si>
  <si>
    <t>Aeg: 24.02.2025 - 02.03.2025</t>
  </si>
  <si>
    <t>Austria - St Anton</t>
  </si>
  <si>
    <t>Aeg: 02.03.2025 - 09.03.2025</t>
  </si>
  <si>
    <t>Gruusia - Gudauri</t>
  </si>
  <si>
    <t>Itaalia - Madonna di Campiglio</t>
  </si>
  <si>
    <t>Hispaania - Gran Canaria</t>
  </si>
  <si>
    <t>Aeg: 08.03.2025 - 15.03.2025</t>
  </si>
  <si>
    <t>Seišellid</t>
  </si>
  <si>
    <t>Aeg: 10.03.2025 - 19.03.2025</t>
  </si>
  <si>
    <t>Tai kuningriik</t>
  </si>
  <si>
    <t>Aeg: 11.03.2025 - 22.03.2025</t>
  </si>
  <si>
    <t>Holland - tulbid, tuuleveskid ja lilleparaad</t>
  </si>
  <si>
    <t>Aeg: 17.04.2025 - 21.04.2025</t>
  </si>
  <si>
    <t>Päeva maksumus</t>
  </si>
  <si>
    <t>Nime pikkus</t>
  </si>
  <si>
    <t>Mitmes on tühik</t>
  </si>
  <si>
    <t>PERENIMI, Eesnimi</t>
  </si>
  <si>
    <t>Mari Õun</t>
  </si>
  <si>
    <t>Kristjan Talihärm</t>
  </si>
  <si>
    <t>Peep Ülesoo</t>
  </si>
  <si>
    <t>Jana-Liis Saare</t>
  </si>
  <si>
    <t>16/02/24, 14:18:45</t>
  </si>
  <si>
    <t>31.08.2022 23.48</t>
  </si>
  <si>
    <t>31.08.2022 23.37</t>
  </si>
  <si>
    <t>31.08.2022 23.09</t>
  </si>
  <si>
    <t>31.08.2022 22.10</t>
  </si>
  <si>
    <t>Ajaväärtus</t>
  </si>
  <si>
    <t>Aeg tekstina</t>
  </si>
  <si>
    <t>Fn SUBSTITUDE abil eemaldada koma</t>
  </si>
  <si>
    <t>20/02/24, 13:43:45</t>
  </si>
  <si>
    <t>25/02/24, 13:40:09</t>
  </si>
  <si>
    <t>27/02/24, 13:25:38</t>
  </si>
  <si>
    <t>Kuupäev</t>
  </si>
  <si>
    <t>Kellaaeg</t>
  </si>
  <si>
    <t>Eksam1</t>
  </si>
  <si>
    <t>Eksam2</t>
  </si>
  <si>
    <t>Eksam3</t>
  </si>
  <si>
    <t>Eksam4</t>
  </si>
  <si>
    <t>Hinne1</t>
  </si>
  <si>
    <t>Hinne2</t>
  </si>
  <si>
    <t>Hinne3</t>
  </si>
  <si>
    <t>Hinne4</t>
  </si>
  <si>
    <t>Tudeng01</t>
  </si>
  <si>
    <t>Tudeng02</t>
  </si>
  <si>
    <t>Tudeng03</t>
  </si>
  <si>
    <t>Tudeng04</t>
  </si>
  <si>
    <t>Tudeng05</t>
  </si>
  <si>
    <t>Tudeng06</t>
  </si>
  <si>
    <t>Tudeng07</t>
  </si>
  <si>
    <t>Tudeng08</t>
  </si>
  <si>
    <t>Tudeng09</t>
  </si>
  <si>
    <t>Tudeng10</t>
  </si>
  <si>
    <t>Keskmine (arvuna)</t>
  </si>
  <si>
    <t>Keskmine (tähena)</t>
  </si>
  <si>
    <t>Mitu inimest on sündinud aprillis</t>
  </si>
  <si>
    <t>Mitu inimest on vanemad kui 50</t>
  </si>
  <si>
    <t>Mitu aprillis sündinud inimest on vanemad kui 50</t>
  </si>
  <si>
    <t>Kui suure summa said inimesed, kes on sündinud aprillis</t>
  </si>
  <si>
    <t>Makstud</t>
  </si>
  <si>
    <t>Mitu inimest on nooremad kui kõikide nende inimeste keskmine vanus</t>
  </si>
  <si>
    <t>Eeskiri</t>
  </si>
  <si>
    <t>Arv</t>
  </si>
  <si>
    <t>Kui arv on suurem kui 0</t>
  </si>
  <si>
    <t>Kui arv on 0 või väiksem</t>
  </si>
  <si>
    <t>Kui arv on vahemikus 0 kuni 10</t>
  </si>
  <si>
    <t>Kui arv EI OLE vahemikus 0 kuni 10</t>
  </si>
  <si>
    <t>Kui arv EI OLE vahemikus 0 kuni 10 (vt fn NOT)</t>
  </si>
  <si>
    <t>Tulemus</t>
  </si>
  <si>
    <t>s</t>
  </si>
  <si>
    <t>X</t>
  </si>
  <si>
    <t>Täht</t>
  </si>
  <si>
    <t>Kui täht on x, y või z (ükskõik kas suur või väike)</t>
  </si>
  <si>
    <t>Kui täht on X, Y või Z 
(kindlasti suurtäht, vt fn EXACT)</t>
  </si>
  <si>
    <t>Kuu</t>
  </si>
  <si>
    <t>Amet</t>
  </si>
  <si>
    <t>Linn</t>
  </si>
  <si>
    <t>juhus</t>
  </si>
  <si>
    <t>Mirja Bergmann</t>
  </si>
  <si>
    <t>naine</t>
  </si>
  <si>
    <t>Juuni</t>
  </si>
  <si>
    <t>koristaja</t>
  </si>
  <si>
    <t>Tartu</t>
  </si>
  <si>
    <t>Tiina Rajamäe</t>
  </si>
  <si>
    <t>Veebruar</t>
  </si>
  <si>
    <t>autojuht</t>
  </si>
  <si>
    <t>Viljandi</t>
  </si>
  <si>
    <t>Kristjan Mägi</t>
  </si>
  <si>
    <t>Aprill</t>
  </si>
  <si>
    <t>tööline</t>
  </si>
  <si>
    <t>Pärnu</t>
  </si>
  <si>
    <t>Kaivo Mets</t>
  </si>
  <si>
    <t>August</t>
  </si>
  <si>
    <t>Aadu Pulk</t>
  </si>
  <si>
    <t>turvatöötaja</t>
  </si>
  <si>
    <t>Jõhvi</t>
  </si>
  <si>
    <t>Riho Kuusk</t>
  </si>
  <si>
    <t>Olav Berk</t>
  </si>
  <si>
    <t>September</t>
  </si>
  <si>
    <t>Kunda</t>
  </si>
  <si>
    <t>Karl Agur</t>
  </si>
  <si>
    <t>Tallinn</t>
  </si>
  <si>
    <t>Paul Naaber</t>
  </si>
  <si>
    <t>Oktoober</t>
  </si>
  <si>
    <t>Juulia Tubin</t>
  </si>
  <si>
    <t>sekretär</t>
  </si>
  <si>
    <t>Kallaste</t>
  </si>
  <si>
    <t>Eino Luige</t>
  </si>
  <si>
    <t>Rakvere</t>
  </si>
  <si>
    <t>Erna Eek</t>
  </si>
  <si>
    <t>Paide</t>
  </si>
  <si>
    <t>Priit Burmeister</t>
  </si>
  <si>
    <t>Jõgeva</t>
  </si>
  <si>
    <t>Mare Eesmaa</t>
  </si>
  <si>
    <t>Märts</t>
  </si>
  <si>
    <t>juhataja</t>
  </si>
  <si>
    <t>Hendrik Kanter</t>
  </si>
  <si>
    <t>Jaan Kaasik</t>
  </si>
  <si>
    <t>Mai</t>
  </si>
  <si>
    <t>Erki Ainsaar</t>
  </si>
  <si>
    <t>Jaanuar</t>
  </si>
  <si>
    <t>lukksepp</t>
  </si>
  <si>
    <t>Haapsalu</t>
  </si>
  <si>
    <t>Marko Erikson</t>
  </si>
  <si>
    <t>raamatupidaja</t>
  </si>
  <si>
    <t>Kristel Astok</t>
  </si>
  <si>
    <t>Andrus Koort</t>
  </si>
  <si>
    <t>Detsember</t>
  </si>
  <si>
    <t>Valga</t>
  </si>
  <si>
    <t>Madis Paulus</t>
  </si>
  <si>
    <t>Ando Nõmmik</t>
  </si>
  <si>
    <t>Sirje Kreen</t>
  </si>
  <si>
    <t>Meelis Kalju</t>
  </si>
  <si>
    <t>Tarmo Müller</t>
  </si>
  <si>
    <t>Meelis Petrov</t>
  </si>
  <si>
    <t>Reijo Muld</t>
  </si>
  <si>
    <t>Elvi Berk</t>
  </si>
  <si>
    <t>Faina Lepp</t>
  </si>
  <si>
    <t>November</t>
  </si>
  <si>
    <t>Aadu Heinlo</t>
  </si>
  <si>
    <t>Kuressaare</t>
  </si>
  <si>
    <t>Evelin Põld</t>
  </si>
  <si>
    <t>Madis Maasalu</t>
  </si>
  <si>
    <t>Argo Salu</t>
  </si>
  <si>
    <t>Aarne Norak</t>
  </si>
  <si>
    <t>Kristjan Jürimäe</t>
  </si>
  <si>
    <t>Arnold Norak</t>
  </si>
  <si>
    <t>Erika Kasemets</t>
  </si>
  <si>
    <t>Helen Aigro</t>
  </si>
  <si>
    <t>Erki Arsenov</t>
  </si>
  <si>
    <t>Aare Marmor</t>
  </si>
  <si>
    <t>Einar Ehala</t>
  </si>
  <si>
    <t>Katy Veesimaa</t>
  </si>
  <si>
    <t>Reijo Meigas</t>
  </si>
  <si>
    <t>Hilja Raid</t>
  </si>
  <si>
    <t>Aare Raudsepp</t>
  </si>
  <si>
    <t>Eevald Parts</t>
  </si>
  <si>
    <t>Tiina Toomsalu</t>
  </si>
  <si>
    <t>Juuli</t>
  </si>
  <si>
    <t>Anton Meister</t>
  </si>
  <si>
    <t>Ahto Danilov</t>
  </si>
  <si>
    <t>Tiina Markus</t>
  </si>
  <si>
    <t>Kustav Salu</t>
  </si>
  <si>
    <t>Margus Roosimägi</t>
  </si>
  <si>
    <t>Evi Sarapik</t>
  </si>
  <si>
    <t>Erno Salumets</t>
  </si>
  <si>
    <t>Malle Kivioja</t>
  </si>
  <si>
    <t>Reijo Bauman</t>
  </si>
  <si>
    <t>Aadu Elson</t>
  </si>
  <si>
    <t>Jana Kaal</t>
  </si>
  <si>
    <t>Hanno Pajusaar</t>
  </si>
  <si>
    <t>Hanno Pedak</t>
  </si>
  <si>
    <t>Valve Mäesalu</t>
  </si>
  <si>
    <t>Leida Jaanus</t>
  </si>
  <si>
    <t>Aarne Oks</t>
  </si>
  <si>
    <t>Laine Eek</t>
  </si>
  <si>
    <t>Maarja Ambros</t>
  </si>
  <si>
    <t>Aasa Randla</t>
  </si>
  <si>
    <t>Ene Elmik</t>
  </si>
  <si>
    <t>Malle Põldmaa</t>
  </si>
  <si>
    <t>Vilma Eesmaa</t>
  </si>
  <si>
    <t>Ene Burmeister</t>
  </si>
  <si>
    <t>Jaan Noormets</t>
  </si>
  <si>
    <t>Reijo Okspuu</t>
  </si>
  <si>
    <t>Aigi Härm</t>
  </si>
  <si>
    <t>Jaan Laubre</t>
  </si>
  <si>
    <t>Boris Küünemäe</t>
  </si>
  <si>
    <t>Sirje Härm</t>
  </si>
  <si>
    <t>Raivo Lokk</t>
  </si>
  <si>
    <t>Reijo Müürsepp</t>
  </si>
  <si>
    <t>Faina Kukk</t>
  </si>
  <si>
    <t>Aarne Mikson</t>
  </si>
  <si>
    <t>Arvi Väljas</t>
  </si>
  <si>
    <t>Selma Parre</t>
  </si>
  <si>
    <t>Arnold Merilaid</t>
  </si>
  <si>
    <t>Kaivo Berk</t>
  </si>
  <si>
    <t>Margus Maasalu</t>
  </si>
  <si>
    <t>Ahti Tubin</t>
  </si>
  <si>
    <t>Malle Ligi</t>
  </si>
  <si>
    <t>Aadu Malva</t>
  </si>
  <si>
    <t>Mitu</t>
  </si>
  <si>
    <t>Keskmine palk</t>
  </si>
  <si>
    <t>Mitu inimest on vanemad kui 40</t>
  </si>
  <si>
    <t>Keskmine vanus</t>
  </si>
  <si>
    <t>Mitu meest on vanemad kui nende inimeste keskmine vanus.</t>
  </si>
  <si>
    <t>Lahtri sisu</t>
  </si>
  <si>
    <t>Väärtus</t>
  </si>
  <si>
    <t>ISBLANK</t>
  </si>
  <si>
    <t>ISNUMBER</t>
  </si>
  <si>
    <t>ISTEXT</t>
  </si>
  <si>
    <t>ISLOGICAL</t>
  </si>
  <si>
    <t>ISEEROR</t>
  </si>
  <si>
    <t>ISNA</t>
  </si>
  <si>
    <t>LEN</t>
  </si>
  <si>
    <t>ISFORMULA</t>
  </si>
  <si>
    <t>tühi lahter</t>
  </si>
  <si>
    <t>tühi tekst</t>
  </si>
  <si>
    <t>arvandmed</t>
  </si>
  <si>
    <t>kuupäev</t>
  </si>
  <si>
    <t>kuupäev tekstina</t>
  </si>
  <si>
    <t>kellaeg</t>
  </si>
  <si>
    <t>tekst</t>
  </si>
  <si>
    <t>IDK-404</t>
  </si>
  <si>
    <t>tõeväärtus</t>
  </si>
  <si>
    <t>n/a</t>
  </si>
  <si>
    <t>arvutusviga</t>
  </si>
  <si>
    <t>Puudub  nimi</t>
  </si>
  <si>
    <t>INFO</t>
  </si>
  <si>
    <t>versioon</t>
  </si>
  <si>
    <t>sisukord</t>
  </si>
  <si>
    <t>op süsteem</t>
  </si>
  <si>
    <t>TYPE</t>
  </si>
  <si>
    <t>arv</t>
  </si>
  <si>
    <t>viga</t>
  </si>
  <si>
    <t>Väärtus1</t>
  </si>
  <si>
    <t>Väärtus2</t>
  </si>
  <si>
    <t>Kui mõlemad väärtused on tekstid, leida nende ühend, muidu veateade</t>
  </si>
  <si>
    <t>Leida väärtuste (arvude) vahe. Kui see operatsioon pole võimalik, siis veateade</t>
  </si>
  <si>
    <t>Kui väärtus1 on väärtus2, on tulemuseks tekst "sobib", muidu "ei sobi"</t>
  </si>
  <si>
    <t>Kui väärtus1 on vahemikus 0 kuni 100, on tulemuseks tekst "on vahemikus", muidu "pole vahemikus"</t>
  </si>
  <si>
    <t>Jooksva aasta sünnipäeva nädalapäev</t>
  </si>
  <si>
    <t>Kui täht on suurtäht A..Z (koodid 65...90)</t>
  </si>
  <si>
    <t>RANK</t>
  </si>
  <si>
    <t>Fn SUBSTITUDE abil asendada viimane punkt kooloniga (:)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</si>
  <si>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</si>
  <si>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</si>
  <si>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</si>
  <si>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</si>
  <si>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</si>
  <si>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</si>
  <si>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</si>
  <si>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</si>
  <si>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/>
  </si>
  <si>
    <t>Ül. reisid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</si>
</sst>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_-* #,##0.00\ [$€-425]_-;\-* #,##0.00\ [$€-425]_-;_-* &quot;-&quot;??\ [$€-425]_-;_-@_-"/>
    <numFmt numFmtId="165" formatCode="[$-F400]h:mm:ss\ AM/PM"/>
    <numFmt numFmtId="166" formatCode="[h]:mm"/>
    <numFmt numFmtId="167" formatCode="d\.mm\.yyyy;@"/>
    <numFmt numFmtId="168" formatCode="dd\.mm\.yy;@"/>
    <numFmt numFmtId="169" formatCode="0.0"/>
  </numFmts>
  <fonts count="37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2"/>
      <name val="Arial"/>
      <family val="2"/>
      <charset val="204"/>
    </font>
    <font>
      <b/>
      <sz val="12"/>
      <color rgb="FF000080"/>
      <name val="Arial"/>
      <family val="2"/>
      <charset val="186"/>
    </font>
    <font>
      <sz val="12"/>
      <color theme="1"/>
      <name val="Aptos Narrow"/>
      <family val="2"/>
      <charset val="186"/>
      <scheme val="minor"/>
    </font>
    <font>
      <i/>
      <sz val="12"/>
      <color theme="1"/>
      <name val="Aptos Narrow"/>
      <family val="2"/>
      <charset val="186"/>
      <scheme val="minor"/>
    </font>
    <font>
      <b/>
      <sz val="9"/>
      <color indexed="81"/>
      <name val="Tahoma"/>
      <family val="2"/>
      <charset val="186"/>
    </font>
    <font>
      <sz val="9"/>
      <color indexed="81"/>
      <name val="Tahoma"/>
      <family val="2"/>
      <charset val="186"/>
    </font>
    <font>
      <sz val="12"/>
      <name val="Arial"/>
      <family val="2"/>
    </font>
    <font>
      <b/>
      <sz val="12"/>
      <name val="Arial"/>
      <family val="2"/>
    </font>
    <font>
      <b/>
      <sz val="12"/>
      <name val="Arial"/>
      <family val="2"/>
      <charset val="186"/>
    </font>
    <font>
      <b/>
      <sz val="12"/>
      <color theme="1"/>
      <name val="Aptos Narrow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charset val="186"/>
      <scheme val="minor"/>
    </font>
    <font>
      <i/>
      <sz val="14"/>
      <color theme="1"/>
      <name val="Aptos Narrow"/>
      <family val="2"/>
      <charset val="186"/>
      <scheme val="minor"/>
    </font>
    <font>
      <u/>
      <sz val="12"/>
      <color indexed="12"/>
      <name val="Arial"/>
      <family val="2"/>
      <charset val="186"/>
    </font>
    <font>
      <b/>
      <sz val="14"/>
      <color indexed="12"/>
      <name val="Arial"/>
      <family val="2"/>
      <charset val="186"/>
    </font>
    <font>
      <sz val="12"/>
      <color indexed="8"/>
      <name val="Tahoma"/>
      <family val="2"/>
      <charset val="186"/>
    </font>
    <font>
      <b/>
      <sz val="12"/>
      <color indexed="8"/>
      <name val="Tahoma"/>
      <family val="2"/>
      <charset val="186"/>
    </font>
    <font>
      <b/>
      <sz val="12"/>
      <color indexed="81"/>
      <name val="Tahoma"/>
      <family val="2"/>
      <charset val="186"/>
    </font>
    <font>
      <b/>
      <sz val="12"/>
      <color indexed="10"/>
      <name val="Tahoma"/>
      <family val="2"/>
      <charset val="186"/>
    </font>
    <font>
      <sz val="12"/>
      <color indexed="10"/>
      <name val="Tahoma"/>
      <family val="2"/>
      <charset val="186"/>
    </font>
    <font>
      <sz val="12"/>
      <color indexed="81"/>
      <name val="Tahoma"/>
      <family val="2"/>
      <charset val="186"/>
    </font>
    <font>
      <b/>
      <sz val="12"/>
      <color theme="1"/>
      <name val="Aptos Narrow"/>
      <family val="2"/>
      <scheme val="minor"/>
    </font>
    <font>
      <sz val="11"/>
      <color rgb="FF000000"/>
      <name val="Calibri"/>
      <family val="2"/>
      <charset val="186"/>
    </font>
    <font>
      <sz val="8"/>
      <name val="Aptos Narrow"/>
      <family val="2"/>
      <charset val="186"/>
      <scheme val="minor"/>
    </font>
    <font>
      <b/>
      <sz val="8"/>
      <color theme="1"/>
      <name val="Aptos Narrow"/>
      <family val="2"/>
      <charset val="186"/>
      <scheme val="minor"/>
    </font>
    <font>
      <sz val="8"/>
      <color theme="1"/>
      <name val="Aptos Narrow"/>
      <family val="2"/>
      <charset val="186"/>
      <scheme val="minor"/>
    </font>
    <font>
      <i/>
      <sz val="9"/>
      <color theme="1"/>
      <name val="Aptos Narrow"/>
      <family val="2"/>
      <charset val="186"/>
      <scheme val="minor"/>
    </font>
    <font>
      <i/>
      <sz val="11"/>
      <color theme="1"/>
      <name val="Aptos Narrow"/>
      <family val="2"/>
      <charset val="186"/>
      <scheme val="minor"/>
    </font>
    <font>
      <i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2"/>
      <color rgb="FF000080"/>
      <name val="Aptos Narrow"/>
      <family val="2"/>
      <charset val="186"/>
      <scheme val="minor"/>
    </font>
    <font>
      <i/>
      <sz val="12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9" fillId="0" borderId="0"/>
    <xf numFmtId="0" fontId="1" fillId="0" borderId="0"/>
    <xf numFmtId="0" fontId="13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29">
    <xf numFmtId="0" fontId="0" fillId="0" borderId="0" xfId="0"/>
    <xf numFmtId="0" fontId="4" fillId="0" borderId="0" xfId="2" applyFont="1"/>
    <xf numFmtId="0" fontId="5" fillId="0" borderId="0" xfId="0" applyFont="1"/>
    <xf numFmtId="44" fontId="5" fillId="2" borderId="1" xfId="1" applyFont="1" applyFill="1" applyBorder="1"/>
    <xf numFmtId="0" fontId="6" fillId="0" borderId="0" xfId="0" applyFont="1"/>
    <xf numFmtId="20" fontId="5" fillId="0" borderId="0" xfId="0" applyNumberFormat="1" applyFont="1"/>
    <xf numFmtId="0" fontId="5" fillId="0" borderId="1" xfId="0" applyFont="1" applyBorder="1"/>
    <xf numFmtId="165" fontId="5" fillId="0" borderId="0" xfId="0" applyNumberFormat="1" applyFont="1"/>
    <xf numFmtId="0" fontId="10" fillId="0" borderId="1" xfId="3" applyFont="1" applyBorder="1" applyAlignment="1">
      <alignment horizontal="center" wrapText="1"/>
    </xf>
    <xf numFmtId="14" fontId="10" fillId="0" borderId="1" xfId="3" applyNumberFormat="1" applyFont="1" applyBorder="1" applyAlignment="1">
      <alignment horizontal="center" wrapText="1"/>
    </xf>
    <xf numFmtId="0" fontId="2" fillId="0" borderId="0" xfId="4" applyFont="1" applyAlignment="1">
      <alignment horizontal="center" wrapText="1"/>
    </xf>
    <xf numFmtId="0" fontId="9" fillId="0" borderId="1" xfId="3" applyBorder="1"/>
    <xf numFmtId="14" fontId="9" fillId="0" borderId="1" xfId="3" applyNumberFormat="1" applyBorder="1"/>
    <xf numFmtId="14" fontId="11" fillId="0" borderId="1" xfId="3" applyNumberFormat="1" applyFont="1" applyBorder="1"/>
    <xf numFmtId="0" fontId="1" fillId="0" borderId="0" xfId="4"/>
    <xf numFmtId="0" fontId="9" fillId="0" borderId="0" xfId="3"/>
    <xf numFmtId="14" fontId="9" fillId="0" borderId="0" xfId="3" applyNumberFormat="1"/>
    <xf numFmtId="14" fontId="11" fillId="0" borderId="0" xfId="3" applyNumberFormat="1" applyFont="1"/>
    <xf numFmtId="0" fontId="1" fillId="0" borderId="1" xfId="4" applyBorder="1"/>
    <xf numFmtId="0" fontId="11" fillId="0" borderId="1" xfId="3" applyFont="1" applyBorder="1" applyAlignment="1">
      <alignment horizontal="center"/>
    </xf>
    <xf numFmtId="0" fontId="9" fillId="0" borderId="1" xfId="3" applyBorder="1" applyAlignment="1">
      <alignment horizontal="center"/>
    </xf>
    <xf numFmtId="0" fontId="11" fillId="0" borderId="1" xfId="3" applyFont="1" applyBorder="1"/>
    <xf numFmtId="0" fontId="11" fillId="0" borderId="1" xfId="3" applyFont="1" applyBorder="1" applyAlignment="1">
      <alignment wrapText="1"/>
    </xf>
    <xf numFmtId="167" fontId="12" fillId="0" borderId="1" xfId="4" applyNumberFormat="1" applyFont="1" applyBorder="1" applyAlignment="1">
      <alignment horizontal="center"/>
    </xf>
    <xf numFmtId="0" fontId="12" fillId="0" borderId="1" xfId="4" applyFont="1" applyBorder="1"/>
    <xf numFmtId="167" fontId="5" fillId="0" borderId="1" xfId="4" applyNumberFormat="1" applyFont="1" applyBorder="1"/>
    <xf numFmtId="0" fontId="5" fillId="0" borderId="0" xfId="4" applyFont="1"/>
    <xf numFmtId="0" fontId="12" fillId="0" borderId="0" xfId="4" applyFont="1"/>
    <xf numFmtId="0" fontId="5" fillId="0" borderId="1" xfId="4" applyFont="1" applyBorder="1"/>
    <xf numFmtId="14" fontId="5" fillId="0" borderId="1" xfId="4" applyNumberFormat="1" applyFont="1" applyBorder="1"/>
    <xf numFmtId="0" fontId="2" fillId="0" borderId="1" xfId="4" applyFont="1" applyBorder="1"/>
    <xf numFmtId="0" fontId="0" fillId="0" borderId="1" xfId="0" applyBorder="1"/>
    <xf numFmtId="20" fontId="1" fillId="0" borderId="1" xfId="4" applyNumberFormat="1" applyBorder="1"/>
    <xf numFmtId="0" fontId="14" fillId="0" borderId="0" xfId="5" applyFont="1"/>
    <xf numFmtId="0" fontId="14" fillId="0" borderId="0" xfId="5" applyFont="1" applyAlignment="1">
      <alignment horizontal="center"/>
    </xf>
    <xf numFmtId="0" fontId="2" fillId="0" borderId="0" xfId="0" applyFont="1"/>
    <xf numFmtId="0" fontId="13" fillId="0" borderId="0" xfId="5"/>
    <xf numFmtId="0" fontId="13" fillId="0" borderId="0" xfId="5" applyAlignment="1">
      <alignment horizontal="center"/>
    </xf>
    <xf numFmtId="0" fontId="15" fillId="0" borderId="0" xfId="0" applyFont="1"/>
    <xf numFmtId="0" fontId="15" fillId="0" borderId="0" xfId="4" applyFont="1"/>
    <xf numFmtId="0" fontId="2" fillId="0" borderId="0" xfId="0" applyFont="1" applyAlignment="1">
      <alignment wrapText="1"/>
    </xf>
    <xf numFmtId="0" fontId="16" fillId="0" borderId="0" xfId="0" applyFont="1"/>
    <xf numFmtId="14" fontId="16" fillId="2" borderId="2" xfId="0" applyNumberFormat="1" applyFont="1" applyFill="1" applyBorder="1"/>
    <xf numFmtId="0" fontId="17" fillId="0" borderId="0" xfId="0" applyFont="1"/>
    <xf numFmtId="14" fontId="16" fillId="0" borderId="1" xfId="0" applyNumberFormat="1" applyFont="1" applyBorder="1"/>
    <xf numFmtId="0" fontId="16" fillId="0" borderId="0" xfId="0" applyFont="1" applyAlignment="1">
      <alignment wrapText="1"/>
    </xf>
    <xf numFmtId="1" fontId="16" fillId="0" borderId="0" xfId="0" applyNumberFormat="1" applyFont="1"/>
    <xf numFmtId="0" fontId="17" fillId="0" borderId="1" xfId="0" applyFont="1" applyBorder="1"/>
    <xf numFmtId="14" fontId="16" fillId="0" borderId="0" xfId="0" applyNumberFormat="1" applyFont="1"/>
    <xf numFmtId="0" fontId="16" fillId="2" borderId="1" xfId="0" applyFont="1" applyFill="1" applyBorder="1"/>
    <xf numFmtId="0" fontId="18" fillId="0" borderId="0" xfId="6" applyAlignment="1" applyProtection="1"/>
    <xf numFmtId="0" fontId="19" fillId="5" borderId="1" xfId="7" applyFont="1" applyFill="1" applyBorder="1"/>
    <xf numFmtId="0" fontId="9" fillId="5" borderId="3" xfId="7" applyFill="1" applyBorder="1"/>
    <xf numFmtId="0" fontId="9" fillId="5" borderId="4" xfId="7" applyFill="1" applyBorder="1"/>
    <xf numFmtId="0" fontId="9" fillId="0" borderId="0" xfId="7"/>
    <xf numFmtId="0" fontId="11" fillId="6" borderId="1" xfId="7" applyFont="1" applyFill="1" applyBorder="1" applyAlignment="1">
      <alignment horizontal="center"/>
    </xf>
    <xf numFmtId="0" fontId="11" fillId="6" borderId="1" xfId="7" applyFont="1" applyFill="1" applyBorder="1"/>
    <xf numFmtId="0" fontId="11" fillId="6" borderId="1" xfId="7" applyFont="1" applyFill="1" applyBorder="1" applyAlignment="1">
      <alignment horizontal="right"/>
    </xf>
    <xf numFmtId="0" fontId="9" fillId="5" borderId="1" xfId="7" applyFill="1" applyBorder="1" applyAlignment="1">
      <alignment horizontal="center"/>
    </xf>
    <xf numFmtId="0" fontId="9" fillId="5" borderId="1" xfId="7" applyFill="1" applyBorder="1"/>
    <xf numFmtId="0" fontId="9" fillId="4" borderId="1" xfId="7" applyFill="1" applyBorder="1" applyAlignment="1">
      <alignment horizontal="center"/>
    </xf>
    <xf numFmtId="14" fontId="9" fillId="4" borderId="1" xfId="7" applyNumberFormat="1" applyFill="1" applyBorder="1"/>
    <xf numFmtId="0" fontId="9" fillId="0" borderId="1" xfId="7" applyBorder="1" applyAlignment="1">
      <alignment horizontal="center"/>
    </xf>
    <xf numFmtId="14" fontId="9" fillId="0" borderId="1" xfId="7" applyNumberFormat="1" applyBorder="1"/>
    <xf numFmtId="1" fontId="9" fillId="0" borderId="1" xfId="7" applyNumberFormat="1" applyBorder="1" applyAlignment="1">
      <alignment horizontal="center"/>
    </xf>
    <xf numFmtId="0" fontId="9" fillId="5" borderId="1" xfId="7" quotePrefix="1" applyFill="1" applyBorder="1"/>
    <xf numFmtId="0" fontId="5" fillId="2" borderId="1" xfId="0" applyFont="1" applyFill="1" applyBorder="1"/>
    <xf numFmtId="164" fontId="5" fillId="2" borderId="1" xfId="0" applyNumberFormat="1" applyFont="1" applyFill="1" applyBorder="1"/>
    <xf numFmtId="168" fontId="5" fillId="3" borderId="1" xfId="0" applyNumberFormat="1" applyFont="1" applyFill="1" applyBorder="1"/>
    <xf numFmtId="0" fontId="5" fillId="3" borderId="1" xfId="0" applyFont="1" applyFill="1" applyBorder="1"/>
    <xf numFmtId="0" fontId="26" fillId="0" borderId="5" xfId="0" applyFont="1" applyBorder="1" applyAlignment="1">
      <alignment horizontal="center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0" fontId="5" fillId="0" borderId="8" xfId="0" applyFont="1" applyBorder="1"/>
    <xf numFmtId="0" fontId="5" fillId="0" borderId="10" xfId="0" applyFont="1" applyBorder="1"/>
    <xf numFmtId="0" fontId="5" fillId="4" borderId="1" xfId="0" applyFont="1" applyFill="1" applyBorder="1" applyAlignment="1">
      <alignment wrapText="1"/>
    </xf>
    <xf numFmtId="168" fontId="5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horizontal="center" wrapText="1"/>
    </xf>
    <xf numFmtId="0" fontId="26" fillId="0" borderId="0" xfId="0" applyFont="1"/>
    <xf numFmtId="0" fontId="26" fillId="0" borderId="1" xfId="0" applyFont="1" applyBorder="1"/>
    <xf numFmtId="0" fontId="26" fillId="0" borderId="1" xfId="0" applyFont="1" applyBorder="1" applyAlignment="1">
      <alignment horizontal="center"/>
    </xf>
    <xf numFmtId="0" fontId="26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7" fillId="0" borderId="0" xfId="0" applyFont="1"/>
    <xf numFmtId="3" fontId="13" fillId="0" borderId="0" xfId="0" applyNumberFormat="1" applyFont="1"/>
    <xf numFmtId="0" fontId="27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0" fillId="7" borderId="1" xfId="0" applyFill="1" applyBorder="1" applyAlignment="1">
      <alignment horizontal="center"/>
    </xf>
    <xf numFmtId="0" fontId="29" fillId="0" borderId="0" xfId="0" applyFont="1"/>
    <xf numFmtId="0" fontId="30" fillId="0" borderId="0" xfId="0" applyFont="1"/>
    <xf numFmtId="0" fontId="2" fillId="0" borderId="1" xfId="0" applyFont="1" applyBorder="1"/>
    <xf numFmtId="0" fontId="31" fillId="0" borderId="0" xfId="0" applyFont="1"/>
    <xf numFmtId="0" fontId="0" fillId="8" borderId="0" xfId="0" applyFill="1"/>
    <xf numFmtId="0" fontId="0" fillId="4" borderId="0" xfId="0" applyFill="1"/>
    <xf numFmtId="14" fontId="0" fillId="4" borderId="0" xfId="0" applyNumberFormat="1" applyFill="1"/>
    <xf numFmtId="14" fontId="0" fillId="4" borderId="0" xfId="0" quotePrefix="1" applyNumberFormat="1" applyFill="1"/>
    <xf numFmtId="20" fontId="0" fillId="4" borderId="0" xfId="0" applyNumberFormat="1" applyFill="1"/>
    <xf numFmtId="0" fontId="32" fillId="0" borderId="0" xfId="0" applyFont="1"/>
    <xf numFmtId="0" fontId="33" fillId="0" borderId="0" xfId="0" applyFont="1"/>
    <xf numFmtId="0" fontId="34" fillId="9" borderId="1" xfId="0" applyFont="1" applyFill="1" applyBorder="1"/>
    <xf numFmtId="0" fontId="34" fillId="9" borderId="1" xfId="0" applyFont="1" applyFill="1" applyBorder="1" applyAlignment="1">
      <alignment horizontal="center" wrapText="1"/>
    </xf>
    <xf numFmtId="0" fontId="35" fillId="0" borderId="0" xfId="2" applyFont="1"/>
    <xf numFmtId="0" fontId="12" fillId="0" borderId="0" xfId="0" applyFont="1"/>
    <xf numFmtId="1" fontId="5" fillId="0" borderId="1" xfId="0" applyNumberFormat="1" applyFont="1" applyBorder="1"/>
    <xf numFmtId="0" fontId="5" fillId="0" borderId="1" xfId="0" applyFont="1" applyBorder="1" applyAlignment="1">
      <alignment wrapText="1"/>
    </xf>
    <xf numFmtId="164" fontId="3" fillId="9" borderId="9" xfId="2" quotePrefix="1" applyNumberFormat="1" applyFill="1" applyBorder="1"/>
    <xf numFmtId="164" fontId="3" fillId="9" borderId="12" xfId="2" quotePrefix="1" applyNumberFormat="1" applyFill="1" applyBorder="1"/>
    <xf numFmtId="0" fontId="5" fillId="9" borderId="0" xfId="0" applyFont="1" applyFill="1"/>
    <xf numFmtId="166" fontId="3" fillId="9" borderId="1" xfId="2" quotePrefix="1" applyNumberFormat="1" applyFill="1" applyBorder="1"/>
    <xf numFmtId="164" fontId="3" fillId="9" borderId="1" xfId="2" quotePrefix="1" applyNumberFormat="1" applyFill="1" applyBorder="1"/>
    <xf numFmtId="0" fontId="5" fillId="0" borderId="0" xfId="0" applyFont="1" applyAlignment="1">
      <alignment wrapText="1"/>
    </xf>
    <xf numFmtId="1" fontId="5" fillId="0" borderId="0" xfId="0" applyNumberFormat="1" applyFont="1"/>
    <xf numFmtId="0" fontId="36" fillId="0" borderId="0" xfId="0" applyFont="1"/>
    <xf numFmtId="0" fontId="0" fillId="7" borderId="1" xfId="0" applyFill="1" applyBorder="1"/>
    <xf numFmtId="0" fontId="26" fillId="0" borderId="1" xfId="0" applyFont="1" applyBorder="1" applyAlignment="1">
      <alignment horizontal="center" wrapText="1"/>
    </xf>
    <xf numFmtId="169" fontId="5" fillId="0" borderId="1" xfId="0" applyNumberFormat="1" applyFont="1" applyBorder="1"/>
    <xf numFmtId="14" fontId="17" fillId="0" borderId="1" xfId="0" applyNumberFormat="1" applyFont="1" applyBorder="1"/>
    <xf numFmtId="1" fontId="17" fillId="0" borderId="1" xfId="0" applyNumberFormat="1" applyFont="1" applyBorder="1"/>
    <xf numFmtId="166" fontId="5" fillId="0" borderId="1" xfId="0" applyNumberFormat="1" applyFont="1" applyBorder="1"/>
    <xf numFmtId="166" fontId="5" fillId="0" borderId="11" xfId="0" applyNumberFormat="1" applyFont="1" applyBorder="1"/>
    <xf numFmtId="166" fontId="3" fillId="9" borderId="11" xfId="2" quotePrefix="1" applyNumberFormat="1" applyFill="1" applyBorder="1"/>
    <xf numFmtId="44" fontId="5" fillId="3" borderId="1" xfId="0" applyNumberFormat="1" applyFont="1" applyFill="1" applyBorder="1"/>
    <xf numFmtId="0" fontId="0" fillId="0" borderId="1" xfId="0" applyBorder="1" applyAlignment="1">
      <alignment horizontal="left" wrapText="1"/>
    </xf>
    <xf numFmtId="14" fontId="5" fillId="0" borderId="1" xfId="0" applyNumberFormat="1" applyFont="1" applyBorder="1"/>
  </cellXfs>
  <cellStyles count="8">
    <cellStyle name="Currency" xfId="1" builtinId="4"/>
    <cellStyle name="Hyperlink 2" xfId="6" xr:uid="{8C256EE4-4D73-4587-A13F-3845F2EEE7FF}"/>
    <cellStyle name="Normaallaad 2" xfId="4" xr:uid="{644B6A29-9C3A-4D26-B4EE-0ADC1D57EA1E}"/>
    <cellStyle name="Normal" xfId="0" builtinId="0"/>
    <cellStyle name="Normal 2" xfId="5" xr:uid="{406F11AB-1D30-4FD9-8DCB-123296E76B4F}"/>
    <cellStyle name="Normal_aeg" xfId="2" xr:uid="{6B447338-0530-42A2-B903-6AEB1FA3ACB9}"/>
    <cellStyle name="Normal_aeg 2" xfId="3" xr:uid="{C77E8D6B-9A31-45E0-B9C7-94F8B6BFA7B7}"/>
    <cellStyle name="Normal_Tekst" xfId="7" xr:uid="{144BFC0E-5123-41BA-B47A-956C181F7D36}"/>
  </cellStyles>
  <dxfs count="11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553507</xdr:colOff>
      <xdr:row>17</xdr:row>
      <xdr:rowOff>125942</xdr:rowOff>
    </xdr:from>
    <xdr:ext cx="6047317" cy="240973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7E7C06B-BCAE-4FBB-8A29-A6DCDA30C432}"/>
            </a:ext>
          </a:extLst>
        </xdr:cNvPr>
        <xdr:cNvSpPr txBox="1"/>
      </xdr:nvSpPr>
      <xdr:spPr>
        <a:xfrm>
          <a:off x="7020982" y="3945467"/>
          <a:ext cx="6047317" cy="24097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108000" rIns="108000" bIns="108000" rtlCol="0" anchor="t">
          <a:spAutoFit/>
        </a:bodyPr>
        <a:lstStyle/>
        <a:p>
          <a:r>
            <a:rPr lang="et-EE" sz="1400" b="1"/>
            <a:t>Ülesanne</a:t>
          </a:r>
        </a:p>
        <a:p>
          <a:r>
            <a:rPr lang="et-EE" sz="1400"/>
            <a:t>Sisestage tabelisse mõne isiku (nt iseenda) sünniaeg.</a:t>
          </a:r>
        </a:p>
        <a:p>
          <a:endParaRPr lang="et-EE" sz="1400"/>
        </a:p>
        <a:p>
          <a:r>
            <a:rPr lang="et-EE" sz="1400"/>
            <a:t>Arvutage isiku vanus päevades ja täisaastates (INT</a:t>
          </a:r>
          <a:r>
            <a:rPr lang="et-EE" sz="1400" baseline="0"/>
            <a:t> ümardab allapoole)</a:t>
          </a:r>
          <a:r>
            <a:rPr lang="et-EE" sz="1400"/>
            <a:t>.</a:t>
          </a:r>
        </a:p>
        <a:p>
          <a:endParaRPr lang="et-EE" sz="1400"/>
        </a:p>
        <a:p>
          <a:r>
            <a:rPr lang="et-EE" sz="1400"/>
            <a:t>Leidke kuupäevad, millal antud isik sai/saab 5000, 10000 ja 25000 päeva vanaks.</a:t>
          </a:r>
          <a:endParaRPr lang="en-GB" sz="1400"/>
        </a:p>
        <a:p>
          <a:endParaRPr lang="en-GB" sz="1400"/>
        </a:p>
        <a:p>
          <a:r>
            <a:rPr lang="et-EE" sz="1400"/>
            <a:t>Leidke sünniaja järgi sünniaasta, -kuu, -päev ning nädalapäev (number ja tekst).</a:t>
          </a:r>
        </a:p>
        <a:p>
          <a:r>
            <a:rPr lang="et-EE" sz="1400"/>
            <a:t>Leidke sünniaja järgi jooksva aasta sünnipäev ja selle nädalapäev.</a:t>
          </a:r>
        </a:p>
        <a:p>
          <a:endParaRPr lang="et-EE" sz="14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2540</xdr:colOff>
      <xdr:row>8</xdr:row>
      <xdr:rowOff>142875</xdr:rowOff>
    </xdr:from>
    <xdr:ext cx="3225800" cy="172108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5B1F54A-CE46-448B-81F3-C5A55F72290B}"/>
            </a:ext>
          </a:extLst>
        </xdr:cNvPr>
        <xdr:cNvSpPr txBox="1"/>
      </xdr:nvSpPr>
      <xdr:spPr>
        <a:xfrm>
          <a:off x="5027930" y="1765935"/>
          <a:ext cx="3225800" cy="17210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108000" rIns="108000" bIns="108000" rtlCol="0" anchor="t">
          <a:spAutoFit/>
        </a:bodyPr>
        <a:lstStyle/>
        <a:p>
          <a:r>
            <a:rPr lang="et-EE" sz="1200" b="1"/>
            <a:t>Ülesanne</a:t>
          </a:r>
        </a:p>
        <a:p>
          <a:r>
            <a:rPr lang="en-US" sz="1200"/>
            <a:t>Teha </a:t>
          </a:r>
          <a:r>
            <a:rPr lang="et-EE" sz="1200"/>
            <a:t>rakendus</a:t>
          </a:r>
          <a:r>
            <a:rPr lang="en-US" sz="1200"/>
            <a:t>, millesse saaks kanda nädala iga</a:t>
          </a:r>
          <a:r>
            <a:rPr lang="et-EE" sz="1200"/>
            <a:t> </a:t>
          </a:r>
          <a:r>
            <a:rPr lang="en-US" sz="1200"/>
            <a:t>tööpäeva kohta tööletuleku aja ja lahkumise aja.</a:t>
          </a:r>
        </a:p>
        <a:p>
          <a:r>
            <a:rPr lang="et-EE" sz="1200"/>
            <a:t>A</a:t>
          </a:r>
          <a:r>
            <a:rPr lang="en-US" sz="1200"/>
            <a:t>rvutatada nädala töötundide arv ja töötasu</a:t>
          </a:r>
          <a:r>
            <a:rPr lang="et-EE" sz="1200"/>
            <a:t> </a:t>
          </a:r>
          <a:r>
            <a:rPr lang="en-US" sz="1200"/>
            <a:t>(tunnid * tunnitasu).</a:t>
          </a:r>
          <a:endParaRPr lang="et-EE" sz="1200"/>
        </a:p>
        <a:p>
          <a:endParaRPr lang="et-EE" sz="1200"/>
        </a:p>
        <a:p>
          <a:r>
            <a:rPr lang="et-EE" sz="1200"/>
            <a:t>NB! Ka kellaaeg on ajaväärtus, st päevade arv.</a:t>
          </a:r>
        </a:p>
        <a:p>
          <a:r>
            <a:rPr lang="et-EE" sz="1200"/>
            <a:t>Vt. lahtri E14 arvuvormingut</a:t>
          </a:r>
          <a:endParaRPr lang="en-US" sz="12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320675</xdr:colOff>
      <xdr:row>36</xdr:row>
      <xdr:rowOff>257175</xdr:rowOff>
    </xdr:from>
    <xdr:ext cx="6061075" cy="1496733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779A1BA-A4FB-4002-B7A1-B9BEB5D8B5AE}"/>
            </a:ext>
          </a:extLst>
        </xdr:cNvPr>
        <xdr:cNvSpPr txBox="1"/>
      </xdr:nvSpPr>
      <xdr:spPr>
        <a:xfrm>
          <a:off x="10350500" y="8058150"/>
          <a:ext cx="6061075" cy="149673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72000" rIns="108000" bIns="108000" rtlCol="0" anchor="t">
          <a:spAutoFit/>
        </a:bodyPr>
        <a:lstStyle/>
        <a:p>
          <a:r>
            <a:rPr lang="et-EE" sz="1400" b="1"/>
            <a:t>Ülesanne</a:t>
          </a:r>
        </a:p>
        <a:p>
          <a:r>
            <a:rPr lang="et-EE" sz="1400"/>
            <a:t>Tabelis on andmed mõnede reiside kohta. </a:t>
          </a:r>
        </a:p>
        <a:p>
          <a:r>
            <a:rPr lang="et-EE" sz="1400"/>
            <a:t>Leidke iga reisi pikkus päevades ja ühe päeva maksumus.</a:t>
          </a:r>
        </a:p>
        <a:p>
          <a:r>
            <a:rPr lang="et-EE" sz="1400"/>
            <a:t>Funktsioon RANK abil leidke päeva</a:t>
          </a:r>
          <a:r>
            <a:rPr lang="et-EE" sz="1400" baseline="0"/>
            <a:t> maksumuse järjenumber alates väiksemast.</a:t>
          </a:r>
          <a:endParaRPr lang="et-EE" sz="1400"/>
        </a:p>
        <a:p>
          <a:endParaRPr lang="et-EE" sz="1400"/>
        </a:p>
        <a:p>
          <a:r>
            <a:rPr lang="et-EE" sz="1400"/>
            <a:t>Proovige sellele lehele lugeda ja kopeerida</a:t>
          </a:r>
          <a:r>
            <a:rPr lang="en-GB" sz="1400"/>
            <a:t> samad</a:t>
          </a:r>
          <a:r>
            <a:rPr lang="et-EE" sz="1400"/>
            <a:t> andmed ka failist reisid.txt.</a:t>
          </a:r>
        </a:p>
      </xdr:txBody>
    </xdr:sp>
    <xdr:clientData/>
  </xdr:oneCellAnchor>
  <xdr:oneCellAnchor>
    <xdr:from>
      <xdr:col>9</xdr:col>
      <xdr:colOff>441513</xdr:colOff>
      <xdr:row>4</xdr:row>
      <xdr:rowOff>29695</xdr:rowOff>
    </xdr:from>
    <xdr:ext cx="3552824" cy="123825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AFFFD20-6CBF-4051-A9AD-7EF4001E28F1}"/>
            </a:ext>
          </a:extLst>
        </xdr:cNvPr>
        <xdr:cNvSpPr txBox="1"/>
      </xdr:nvSpPr>
      <xdr:spPr>
        <a:xfrm>
          <a:off x="10977844" y="825313"/>
          <a:ext cx="3552824" cy="1238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72000" rIns="108000" bIns="108000" rtlCol="0" anchor="t">
          <a:noAutofit/>
        </a:bodyPr>
        <a:lstStyle/>
        <a:p>
          <a:r>
            <a:rPr lang="et-EE" sz="1400" b="1"/>
            <a:t>Ülesanne</a:t>
          </a:r>
        </a:p>
        <a:p>
          <a:r>
            <a:rPr lang="et-EE" sz="1400"/>
            <a:t>Eraldada inimeste</a:t>
          </a:r>
          <a:r>
            <a:rPr lang="et-EE" sz="1400" baseline="0"/>
            <a:t> nimedest ees- ja perenimed ja panna need  kokku kujul perenimi (suurtähtedega), koma, tühik ja eesnimi.</a:t>
          </a:r>
          <a:endParaRPr lang="et-EE" sz="1400"/>
        </a:p>
      </xdr:txBody>
    </xdr:sp>
    <xdr:clientData/>
  </xdr:oneCellAnchor>
  <xdr:oneCellAnchor>
    <xdr:from>
      <xdr:col>7</xdr:col>
      <xdr:colOff>9525</xdr:colOff>
      <xdr:row>15</xdr:row>
      <xdr:rowOff>66675</xdr:rowOff>
    </xdr:from>
    <xdr:ext cx="4514849" cy="127757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72D687C-031D-490C-8CAE-F3953963037D}"/>
            </a:ext>
          </a:extLst>
        </xdr:cNvPr>
        <xdr:cNvSpPr txBox="1"/>
      </xdr:nvSpPr>
      <xdr:spPr>
        <a:xfrm>
          <a:off x="8715375" y="2667000"/>
          <a:ext cx="4514849" cy="12775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72000" rIns="108000" bIns="108000" rtlCol="0" anchor="t">
          <a:spAutoFit/>
        </a:bodyPr>
        <a:lstStyle/>
        <a:p>
          <a:r>
            <a:rPr lang="et-EE" sz="1400" b="1"/>
            <a:t>Ülesanne</a:t>
          </a:r>
        </a:p>
        <a:p>
          <a:r>
            <a:rPr lang="et-EE" sz="1400"/>
            <a:t>Teha tekstina</a:t>
          </a:r>
          <a:r>
            <a:rPr lang="et-EE" sz="1400" baseline="0"/>
            <a:t> antud ajaväärtustes soovitatud asendused funktsiooniga SUBSTITUDE ja leida korrektsed ajaväärtused (VALUE, DATEVALUE, TIMEVALUE).</a:t>
          </a:r>
        </a:p>
        <a:p>
          <a:r>
            <a:rPr lang="et-EE" sz="1400" baseline="0"/>
            <a:t>Määrata ajaväärtuśtega lahtritele sobivad arvuvormingud.</a:t>
          </a:r>
          <a:endParaRPr lang="et-EE" sz="14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155575</xdr:colOff>
      <xdr:row>1</xdr:row>
      <xdr:rowOff>136525</xdr:rowOff>
    </xdr:from>
    <xdr:ext cx="4401771" cy="1167463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483697D-59AF-490C-BE8B-0E772A785C68}"/>
            </a:ext>
          </a:extLst>
        </xdr:cNvPr>
        <xdr:cNvSpPr txBox="1"/>
      </xdr:nvSpPr>
      <xdr:spPr>
        <a:xfrm>
          <a:off x="7035556" y="327025"/>
          <a:ext cx="4401771" cy="116746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44000" tIns="144000" rIns="144000" bIns="144000" rtlCol="0" anchor="t">
          <a:spAutoFit/>
        </a:bodyPr>
        <a:lstStyle/>
        <a:p>
          <a:r>
            <a:rPr lang="et-EE" sz="1400" b="1"/>
            <a:t>Ülesanne</a:t>
          </a:r>
        </a:p>
        <a:p>
          <a:r>
            <a:rPr lang="et-EE" sz="1400"/>
            <a:t>Koostada loogikaavaldised,</a:t>
          </a:r>
          <a:r>
            <a:rPr lang="et-EE" sz="1400" baseline="0"/>
            <a:t> mis annavad tulemuseks tõene (TRUE) vastavalt igas reas antud eeskirjale.</a:t>
          </a:r>
        </a:p>
        <a:p>
          <a:r>
            <a:rPr lang="et-EE" sz="1400" baseline="0"/>
            <a:t>Proovimiseks võiks arve ja tekste muuta.</a:t>
          </a:r>
          <a:endParaRPr lang="et-EE" sz="1400"/>
        </a:p>
      </xdr:txBody>
    </xdr:sp>
    <xdr:clientData/>
  </xdr:oneCellAnchor>
  <xdr:oneCellAnchor>
    <xdr:from>
      <xdr:col>8</xdr:col>
      <xdr:colOff>305289</xdr:colOff>
      <xdr:row>15</xdr:row>
      <xdr:rowOff>42496</xdr:rowOff>
    </xdr:from>
    <xdr:ext cx="4489450" cy="72913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0C1E2F1-C657-4711-ACE3-F6F2F21ED43B}"/>
            </a:ext>
          </a:extLst>
        </xdr:cNvPr>
        <xdr:cNvSpPr txBox="1"/>
      </xdr:nvSpPr>
      <xdr:spPr>
        <a:xfrm>
          <a:off x="7793404" y="3090496"/>
          <a:ext cx="4489450" cy="7291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44000" tIns="144000" rIns="144000" bIns="144000" rtlCol="0" anchor="t">
          <a:spAutoFit/>
        </a:bodyPr>
        <a:lstStyle/>
        <a:p>
          <a:r>
            <a:rPr lang="et-EE" sz="1400" b="1"/>
            <a:t>Ülesanne</a:t>
          </a:r>
        </a:p>
        <a:p>
          <a:r>
            <a:rPr lang="et-EE" sz="1400"/>
            <a:t>Funktsioonide</a:t>
          </a:r>
          <a:r>
            <a:rPr lang="et-EE" sz="1400" baseline="0"/>
            <a:t> IF ja IFERROR abil leida küsitud tulemused</a:t>
          </a:r>
          <a:endParaRPr lang="et-EE" sz="14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282575</xdr:colOff>
      <xdr:row>23</xdr:row>
      <xdr:rowOff>28575</xdr:rowOff>
    </xdr:from>
    <xdr:ext cx="4000499" cy="2482438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7E24CD2-B1F8-47B6-B554-04D4C2050FD4}"/>
            </a:ext>
          </a:extLst>
        </xdr:cNvPr>
        <xdr:cNvSpPr txBox="1"/>
      </xdr:nvSpPr>
      <xdr:spPr>
        <a:xfrm>
          <a:off x="10502900" y="4191000"/>
          <a:ext cx="4000499" cy="24824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44000" tIns="144000" rIns="144000" bIns="144000" rtlCol="0" anchor="t">
          <a:spAutoFit/>
        </a:bodyPr>
        <a:lstStyle/>
        <a:p>
          <a:r>
            <a:rPr lang="et-EE" sz="1400"/>
            <a:t>Töötajate tabeli alusel leida:</a:t>
          </a:r>
        </a:p>
        <a:p>
          <a:r>
            <a:rPr lang="et-EE" sz="1400"/>
            <a:t>Mitu inimest</a:t>
          </a:r>
          <a:r>
            <a:rPr lang="et-EE" sz="1400" baseline="0"/>
            <a:t> on vanemad kui 40.</a:t>
          </a:r>
        </a:p>
        <a:p>
          <a:r>
            <a:rPr lang="et-EE" sz="1400" baseline="0"/>
            <a:t>Mitu meest on vanemad kui nende inimeste keskmine vanus.</a:t>
          </a:r>
        </a:p>
        <a:p>
          <a:r>
            <a:rPr lang="et-EE" sz="1400" baseline="0"/>
            <a:t>Mitu inimest on igas ametis ja mis on iga ameti keskmine palk.</a:t>
          </a:r>
        </a:p>
        <a:p>
          <a:r>
            <a:rPr lang="et-EE" sz="1400" baseline="0"/>
            <a:t>Leida iga ameti keskmine palk ka meeste ja naiste kohta eraldi (üks kopeeritav valem)</a:t>
          </a:r>
        </a:p>
        <a:p>
          <a:r>
            <a:rPr lang="et-EE" sz="1400"/>
            <a:t>Mitu alla 50 aastast mees ja naist on igas linnas.</a:t>
          </a:r>
        </a:p>
        <a:p>
          <a:endParaRPr lang="et-EE" sz="14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1493</xdr:colOff>
      <xdr:row>31</xdr:row>
      <xdr:rowOff>0</xdr:rowOff>
    </xdr:from>
    <xdr:to>
      <xdr:col>7</xdr:col>
      <xdr:colOff>9525</xdr:colOff>
      <xdr:row>36</xdr:row>
      <xdr:rowOff>97118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B5A359-6835-440C-9401-957321B9A6D7}"/>
            </a:ext>
          </a:extLst>
        </xdr:cNvPr>
        <xdr:cNvSpPr txBox="1"/>
      </xdr:nvSpPr>
      <xdr:spPr>
        <a:xfrm>
          <a:off x="5697443" y="6362700"/>
          <a:ext cx="2646457" cy="10972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t-EE" sz="1100"/>
            <a:t>Kolme töö kohta võib</a:t>
          </a:r>
          <a:r>
            <a:rPr lang="et-EE" sz="1100" baseline="0"/>
            <a:t> summaarne hilinemine olla kuni 7 päeva.</a:t>
          </a:r>
        </a:p>
        <a:p>
          <a:r>
            <a:rPr lang="et-EE" sz="1100" baseline="0"/>
            <a:t>Leida kõige viimane päev kolmanda töö esitamiseks.</a:t>
          </a:r>
        </a:p>
        <a:p>
          <a:r>
            <a:rPr lang="et-EE" sz="1100" baseline="0"/>
            <a:t>Vajadusel kasutada abiveerge.</a:t>
          </a:r>
        </a:p>
        <a:p>
          <a:endParaRPr lang="et-EE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314325</xdr:colOff>
      <xdr:row>0</xdr:row>
      <xdr:rowOff>0</xdr:rowOff>
    </xdr:from>
    <xdr:ext cx="5438775" cy="149639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36B1019-EC9A-4A14-855F-58F074D2B8CD}"/>
            </a:ext>
          </a:extLst>
        </xdr:cNvPr>
        <xdr:cNvSpPr txBox="1"/>
      </xdr:nvSpPr>
      <xdr:spPr>
        <a:xfrm>
          <a:off x="3019425" y="6350"/>
          <a:ext cx="5438775" cy="14963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44000" tIns="144000" rIns="144000" bIns="144000" rtlCol="0" anchor="t">
          <a:spAutoFit/>
        </a:bodyPr>
        <a:lstStyle/>
        <a:p>
          <a:r>
            <a:rPr lang="en-US" sz="1100"/>
            <a:t>Eeldame, et eksami tulemuse hindamine toimub tähtedega A-F.</a:t>
          </a:r>
        </a:p>
        <a:p>
          <a:endParaRPr lang="en-US" sz="1100"/>
        </a:p>
        <a:p>
          <a:r>
            <a:rPr lang="en-US" sz="1100"/>
            <a:t>Teha tabel, milles on kümne tudengi nelja eksami juhuarvude abil </a:t>
          </a:r>
        </a:p>
        <a:p>
          <a:r>
            <a:rPr lang="en-US" sz="1100"/>
            <a:t>leitud tulemused ("A"-"F"). </a:t>
          </a:r>
        </a:p>
        <a:p>
          <a:endParaRPr lang="en-US" sz="1100"/>
        </a:p>
        <a:p>
          <a:r>
            <a:rPr lang="en-US" sz="1100"/>
            <a:t>Arvutada eksamite keskmine nii numbriliselt (lähtudes vastavusest "A"=5 ja "F"=0) kui </a:t>
          </a:r>
        </a:p>
        <a:p>
          <a:r>
            <a:rPr lang="en-US" sz="1100"/>
            <a:t>ka väljendatuna keskmisele lähima tähena.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vettu-my.sharepoint.com/Users/Irina%20Amitan/Documents/Dokumendid/irina/Sugis_16/Koolitus_2016/Kord_1/paev_1_tehtu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L1"/>
      <sheetName val="Müügid"/>
      <sheetName val="Hinnakiri"/>
      <sheetName val="Isikud"/>
      <sheetName val="FunctionIfS "/>
      <sheetName val="YL5"/>
      <sheetName val="Sheet2"/>
      <sheetName val="Isikud_2"/>
      <sheetName val="abi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7">
          <cell r="C7" t="str">
            <v>Harjumaa</v>
          </cell>
          <cell r="E7" t="str">
            <v>Kuressaare</v>
          </cell>
        </row>
        <row r="8">
          <cell r="C8" t="str">
            <v>Harjumaa, Harku Vald</v>
          </cell>
          <cell r="E8" t="str">
            <v>Maardu</v>
          </cell>
        </row>
        <row r="9">
          <cell r="C9" t="str">
            <v>Harjumaa, Kuusalu Vald</v>
          </cell>
          <cell r="E9" t="str">
            <v>Narva</v>
          </cell>
        </row>
        <row r="10">
          <cell r="C10" t="str">
            <v>Harjumaa, Saku Alevik</v>
          </cell>
          <cell r="E10" t="str">
            <v>Pärnu</v>
          </cell>
        </row>
        <row r="11">
          <cell r="C11" t="str">
            <v>Harjumaa, Saku Vald</v>
          </cell>
          <cell r="E11" t="str">
            <v>Tallinn</v>
          </cell>
        </row>
        <row r="12">
          <cell r="C12" t="str">
            <v>Harjumaa, Saue Vald</v>
          </cell>
          <cell r="E12" t="str">
            <v>Tartu</v>
          </cell>
        </row>
        <row r="13">
          <cell r="C13" t="str">
            <v>Harjumaa, Viimsi Vald</v>
          </cell>
        </row>
        <row r="14">
          <cell r="C14" t="str">
            <v>Kuressaare</v>
          </cell>
        </row>
        <row r="15">
          <cell r="C15" t="str">
            <v>Maardu</v>
          </cell>
        </row>
        <row r="16">
          <cell r="C16" t="str">
            <v>Narva</v>
          </cell>
        </row>
        <row r="17">
          <cell r="C17" t="str">
            <v>Põlvamaa, Kõlleste Vald</v>
          </cell>
        </row>
        <row r="18">
          <cell r="C18" t="str">
            <v>Pärnu</v>
          </cell>
        </row>
        <row r="19">
          <cell r="C19" t="str">
            <v>Pärnumaa, Audru Vald</v>
          </cell>
        </row>
        <row r="20">
          <cell r="C20" t="str">
            <v>Tallinn</v>
          </cell>
        </row>
        <row r="21">
          <cell r="C21" t="str">
            <v>Tartu</v>
          </cell>
        </row>
        <row r="22">
          <cell r="C22" t="str">
            <v>Tartumaa</v>
          </cell>
        </row>
        <row r="23">
          <cell r="C23" t="str">
            <v>Tartumaa, Luunja Vald</v>
          </cell>
        </row>
        <row r="24">
          <cell r="C24" t="str">
            <v>Viljandimaa, Suure-Jaani Vald</v>
          </cell>
        </row>
      </sheetData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80BCBD4A-8705-4C93-AD13-54FE42B220F9}" autoFormatId="16" applyNumberFormats="0" applyBorderFormats="0" applyFontFormats="0" applyPatternFormats="0" applyAlignmentFormats="0" applyWidthHeightFormats="0">
  <queryTableRefresh nextId="9">
    <queryTableFields count="8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56B05E0-AE11-46C6-86CB-0D72D3B6F71D}" name="reisid" displayName="reisid" ref="A1:H9" tableType="queryTable" totalsRowShown="0">
  <autoFilter ref="A1:H9" xr:uid="{956B05E0-AE11-46C6-86CB-0D72D3B6F71D}"/>
  <tableColumns count="8">
    <tableColumn id="1" xr3:uid="{D8C21480-2C7C-4DE2-AB46-1FD8DF2E6064}" uniqueName="1" name="Column1" queryTableFieldId="1" dataDxfId="10"/>
    <tableColumn id="2" xr3:uid="{5861A3CB-737B-4481-9B6B-291E575AAB87}" uniqueName="2" name="Column2" queryTableFieldId="2" dataDxfId="9"/>
    <tableColumn id="3" xr3:uid="{553E7C91-9093-4B42-9297-2CE7D5861EF8}" uniqueName="3" name="Column3" queryTableFieldId="3"/>
    <tableColumn id="4" xr3:uid="{B3160778-F473-4D55-B3B1-ABD2E46BD242}" uniqueName="4" name="Column4" queryTableFieldId="4" dataDxfId="8"/>
    <tableColumn id="5" xr3:uid="{3B3868D6-EEE3-483F-9A6E-D87374A966D4}" uniqueName="5" name="Column5" queryTableFieldId="5" dataDxfId="7"/>
    <tableColumn id="6" xr3:uid="{3EA0079A-FA2B-4C98-B70C-07C4458669EB}" uniqueName="6" name="Column6" queryTableFieldId="6" dataDxfId="6"/>
    <tableColumn id="7" xr3:uid="{E8471A1C-89EC-4031-A22B-02CAF3D8D9D7}" uniqueName="7" name="Column7" queryTableFieldId="7" dataDxfId="5"/>
    <tableColumn id="8" xr3:uid="{3A52CEBA-12C1-4B14-84AF-D871504CC628}" uniqueName="8" name="Column8" queryTableFieldId="8" dataDxf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et.wikipedia.org/wiki/Isikukood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80C55-2F83-42B6-857E-B8B2CCEC6748}">
  <sheetPr>
    <tabColor theme="7" tint="0.39997558519241921"/>
  </sheetPr>
  <dimension ref="A1:G22"/>
  <sheetViews>
    <sheetView topLeftCell="A9" zoomScale="235" zoomScaleNormal="235" workbookViewId="0">
      <selection activeCell="B23" sqref="B23"/>
    </sheetView>
  </sheetViews>
  <sheetFormatPr defaultColWidth="9.140625" defaultRowHeight="18.75" x14ac:dyDescent="0.3"/>
  <cols>
    <col min="1" max="1" width="41.140625" style="41" customWidth="1"/>
    <col min="2" max="2" width="21.42578125" style="41" customWidth="1"/>
    <col min="3" max="3" width="18.85546875" style="41" customWidth="1"/>
    <col min="4" max="4" width="15.5703125" style="41" customWidth="1"/>
    <col min="5" max="5" width="26.42578125" style="41" customWidth="1"/>
    <col min="6" max="6" width="24.85546875" style="41" bestFit="1" customWidth="1"/>
    <col min="7" max="7" width="7" style="41" bestFit="1" customWidth="1"/>
    <col min="8" max="8" width="6.7109375" style="41" customWidth="1"/>
    <col min="9" max="16384" width="9.140625" style="41"/>
  </cols>
  <sheetData>
    <row r="1" spans="1:7" x14ac:dyDescent="0.3">
      <c r="A1" s="106" t="s">
        <v>109</v>
      </c>
    </row>
    <row r="2" spans="1:7" ht="19.5" thickBot="1" x14ac:dyDescent="0.35">
      <c r="A2" s="2"/>
    </row>
    <row r="3" spans="1:7" x14ac:dyDescent="0.3">
      <c r="A3" s="2" t="s">
        <v>65</v>
      </c>
      <c r="B3" s="42">
        <v>31345</v>
      </c>
      <c r="D3" s="107" t="s">
        <v>110</v>
      </c>
      <c r="E3" s="6" t="s">
        <v>111</v>
      </c>
      <c r="F3" s="6">
        <f ca="1">Täna-Sünniaeg</f>
        <v>14929</v>
      </c>
      <c r="G3" s="117" t="str">
        <f ca="1">IF(F3="","",_xlfn.FORMULATEXT(F3))</f>
        <v>=Täna-Sünniaeg</v>
      </c>
    </row>
    <row r="4" spans="1:7" x14ac:dyDescent="0.3">
      <c r="A4" s="2" t="s">
        <v>112</v>
      </c>
      <c r="B4" s="44">
        <f ca="1">TODAY()</f>
        <v>46274</v>
      </c>
      <c r="C4" s="43" t="str">
        <f ca="1">IF(B4="","",_xlfn.FORMULATEXT(B4))</f>
        <v>=TODAY()</v>
      </c>
      <c r="D4" s="2"/>
      <c r="E4" s="6" t="s">
        <v>113</v>
      </c>
      <c r="F4" s="120">
        <f ca="1">F3/365.25</f>
        <v>40.873374401095141</v>
      </c>
      <c r="G4" s="117" t="str">
        <f t="shared" ref="G4:G5" ca="1" si="0">IF(F4="","",_xlfn.FORMULATEXT(F4))</f>
        <v>=F3/365,25</v>
      </c>
    </row>
    <row r="5" spans="1:7" x14ac:dyDescent="0.3">
      <c r="A5" s="2"/>
      <c r="B5" s="117" t="str">
        <f ca="1">IF(B4="","",_xlfn.FORMULATEXT(B4))</f>
        <v>=TODAY()</v>
      </c>
      <c r="D5" s="2"/>
      <c r="E5" s="109" t="s">
        <v>114</v>
      </c>
      <c r="F5" s="108">
        <f ca="1">INT(F3/365.25)</f>
        <v>40</v>
      </c>
      <c r="G5" s="117" t="str">
        <f t="shared" ca="1" si="0"/>
        <v>=INT(F3/365,25)</v>
      </c>
    </row>
    <row r="6" spans="1:7" x14ac:dyDescent="0.3">
      <c r="A6" s="2"/>
      <c r="B6" s="43"/>
      <c r="D6" s="2"/>
      <c r="E6" s="115"/>
      <c r="F6" s="116"/>
      <c r="G6" s="102"/>
    </row>
    <row r="7" spans="1:7" x14ac:dyDescent="0.3">
      <c r="A7" s="2"/>
      <c r="B7" s="43"/>
      <c r="D7" s="2"/>
      <c r="E7" s="115"/>
      <c r="F7" s="116"/>
      <c r="G7" s="102"/>
    </row>
    <row r="8" spans="1:7" x14ac:dyDescent="0.3">
      <c r="A8" s="2"/>
      <c r="B8" s="117" t="str">
        <f ca="1">IF(B11="","",_xlfn.FORMULATEXT(B11))</f>
        <v>=Sünniaeg+A11</v>
      </c>
      <c r="C8" s="117" t="str">
        <f ca="1">IF(C11="","",_xlfn.FORMULATEXT(C11))</f>
        <v>=INT((B11-Sünniaeg)/365,25)</v>
      </c>
      <c r="E8" s="45"/>
      <c r="F8" s="46"/>
      <c r="G8" s="43"/>
    </row>
    <row r="9" spans="1:7" x14ac:dyDescent="0.3">
      <c r="A9" s="2"/>
      <c r="B9" s="48"/>
    </row>
    <row r="10" spans="1:7" ht="37.5" x14ac:dyDescent="0.3">
      <c r="A10" s="104" t="s">
        <v>120</v>
      </c>
      <c r="B10" s="105" t="s">
        <v>121</v>
      </c>
      <c r="C10" s="105" t="s">
        <v>122</v>
      </c>
    </row>
    <row r="11" spans="1:7" x14ac:dyDescent="0.3">
      <c r="A11" s="49">
        <v>5000</v>
      </c>
      <c r="B11" s="44">
        <f>Sünniaeg+A11</f>
        <v>36345</v>
      </c>
      <c r="C11" s="122">
        <f>INT((B11-Sünniaeg)/365.25)</f>
        <v>13</v>
      </c>
    </row>
    <row r="12" spans="1:7" x14ac:dyDescent="0.3">
      <c r="A12" s="49">
        <v>10000</v>
      </c>
      <c r="B12" s="44">
        <f>Sünniaeg+A12</f>
        <v>41345</v>
      </c>
      <c r="C12" s="122">
        <f>INT((B12-Sünniaeg)/365)</f>
        <v>27</v>
      </c>
    </row>
    <row r="13" spans="1:7" x14ac:dyDescent="0.3">
      <c r="A13" s="49">
        <v>25000</v>
      </c>
      <c r="B13" s="44">
        <f>Sünniaeg+A13</f>
        <v>56345</v>
      </c>
      <c r="C13" s="122">
        <f>INT((B13-Sünniaeg)/365)</f>
        <v>68</v>
      </c>
    </row>
    <row r="16" spans="1:7" x14ac:dyDescent="0.3">
      <c r="A16" s="6" t="s">
        <v>115</v>
      </c>
      <c r="B16" s="47">
        <f>YEAR(Sünniaeg)</f>
        <v>1985</v>
      </c>
      <c r="C16" s="117" t="str">
        <f ca="1">IF(B16="","",_xlfn.FORMULATEXT(B16))</f>
        <v>=YEAR(Sünniaeg)</v>
      </c>
    </row>
    <row r="17" spans="1:3" x14ac:dyDescent="0.3">
      <c r="A17" s="6" t="s">
        <v>116</v>
      </c>
      <c r="B17" s="47">
        <f>MONTH(Sünniaeg)</f>
        <v>10</v>
      </c>
      <c r="C17" s="117" t="str">
        <f t="shared" ref="C17:C22" ca="1" si="1">IF(B17="","",_xlfn.FORMULATEXT(B17))</f>
        <v>=MONTH(Sünniaeg)</v>
      </c>
    </row>
    <row r="18" spans="1:3" x14ac:dyDescent="0.3">
      <c r="A18" s="6" t="s">
        <v>117</v>
      </c>
      <c r="B18" s="47">
        <f>DAY(Sünniaeg)</f>
        <v>25</v>
      </c>
      <c r="C18" s="117" t="str">
        <f t="shared" ca="1" si="1"/>
        <v>=DAY(Sünniaeg)</v>
      </c>
    </row>
    <row r="19" spans="1:3" x14ac:dyDescent="0.3">
      <c r="A19" s="6" t="s">
        <v>118</v>
      </c>
      <c r="B19" s="47">
        <f ca="1">WEEKDAY(Täna,2)</f>
        <v>3</v>
      </c>
      <c r="C19" s="117" t="str">
        <f t="shared" ca="1" si="1"/>
        <v>=WEEKDAY(Täna;2)</v>
      </c>
    </row>
    <row r="20" spans="1:3" x14ac:dyDescent="0.3">
      <c r="A20" s="6" t="s">
        <v>119</v>
      </c>
      <c r="B20" s="47" t="str">
        <f ca="1">TEXT(WEEKDAY(Täna),"dddd")</f>
        <v>kolmapäev</v>
      </c>
      <c r="C20" s="117" t="str">
        <f t="shared" ca="1" si="1"/>
        <v>=TEXT(WEEKDAY(Täna);"dddd")</v>
      </c>
    </row>
    <row r="21" spans="1:3" x14ac:dyDescent="0.3">
      <c r="A21" s="6" t="s">
        <v>67</v>
      </c>
      <c r="B21" s="121">
        <f ca="1">DATE(YEAR(Täna),MONTH(Sünniaeg),DAY(Sünniaeg))</f>
        <v>46320</v>
      </c>
      <c r="C21" s="117" t="str">
        <f t="shared" ca="1" si="1"/>
        <v>=DATE(YEAR(Täna);MONTH(Sünniaeg);DAY(Sünniaeg))</v>
      </c>
    </row>
    <row r="22" spans="1:3" x14ac:dyDescent="0.3">
      <c r="A22" s="6" t="s">
        <v>384</v>
      </c>
      <c r="B22" s="47" t="str">
        <f ca="1">TEXT(B21,"dddd")</f>
        <v>pühapäev</v>
      </c>
      <c r="C22" s="117" t="str">
        <f t="shared" ca="1" si="1"/>
        <v>=TEXT(B21;"dddd")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02942-AAF1-4DFD-8D7F-8A81EBC307AF}">
  <dimension ref="B1:L34"/>
  <sheetViews>
    <sheetView workbookViewId="0"/>
  </sheetViews>
  <sheetFormatPr defaultRowHeight="15" x14ac:dyDescent="0.25"/>
  <cols>
    <col min="2" max="2" width="17.42578125" customWidth="1"/>
    <col min="3" max="3" width="15.7109375" customWidth="1"/>
    <col min="4" max="4" width="9.140625" customWidth="1"/>
    <col min="6" max="6" width="10.28515625" customWidth="1"/>
    <col min="8" max="9" width="10.28515625" customWidth="1"/>
    <col min="11" max="11" width="12.42578125" customWidth="1"/>
    <col min="12" max="12" width="11.5703125" customWidth="1"/>
  </cols>
  <sheetData>
    <row r="1" spans="2:12" x14ac:dyDescent="0.25">
      <c r="B1" s="38" t="s">
        <v>107</v>
      </c>
    </row>
    <row r="3" spans="2:12" ht="45" x14ac:dyDescent="0.25">
      <c r="B3" s="33" t="s">
        <v>42</v>
      </c>
      <c r="C3" s="34" t="s">
        <v>61</v>
      </c>
      <c r="D3" s="34" t="s">
        <v>203</v>
      </c>
      <c r="E3" s="35" t="s">
        <v>62</v>
      </c>
      <c r="F3" s="35" t="s">
        <v>63</v>
      </c>
      <c r="G3" s="35" t="s">
        <v>64</v>
      </c>
      <c r="H3" s="35" t="s">
        <v>65</v>
      </c>
      <c r="I3" s="35" t="s">
        <v>116</v>
      </c>
      <c r="J3" s="35" t="s">
        <v>66</v>
      </c>
      <c r="K3" s="40" t="s">
        <v>67</v>
      </c>
      <c r="L3" s="40" t="s">
        <v>108</v>
      </c>
    </row>
    <row r="4" spans="2:12" x14ac:dyDescent="0.25">
      <c r="B4" s="36" t="s">
        <v>68</v>
      </c>
      <c r="C4" s="37" t="s">
        <v>69</v>
      </c>
      <c r="D4" s="86">
        <v>1099</v>
      </c>
    </row>
    <row r="5" spans="2:12" x14ac:dyDescent="0.25">
      <c r="B5" s="36" t="s">
        <v>70</v>
      </c>
      <c r="C5" s="37">
        <v>50208136980</v>
      </c>
      <c r="D5" s="86">
        <v>511</v>
      </c>
    </row>
    <row r="6" spans="2:12" x14ac:dyDescent="0.25">
      <c r="B6" s="36" t="s">
        <v>71</v>
      </c>
      <c r="C6" s="37" t="s">
        <v>72</v>
      </c>
      <c r="D6" s="86">
        <v>856</v>
      </c>
    </row>
    <row r="7" spans="2:12" x14ac:dyDescent="0.25">
      <c r="B7" s="36" t="s">
        <v>73</v>
      </c>
      <c r="C7" s="37" t="s">
        <v>74</v>
      </c>
      <c r="D7" s="86">
        <v>1534</v>
      </c>
    </row>
    <row r="8" spans="2:12" x14ac:dyDescent="0.25">
      <c r="B8" s="36" t="s">
        <v>75</v>
      </c>
      <c r="C8" s="37" t="s">
        <v>76</v>
      </c>
      <c r="D8" s="86">
        <v>856</v>
      </c>
    </row>
    <row r="9" spans="2:12" x14ac:dyDescent="0.25">
      <c r="B9" s="36" t="s">
        <v>77</v>
      </c>
      <c r="C9" s="37" t="s">
        <v>78</v>
      </c>
      <c r="D9" s="86">
        <v>1067</v>
      </c>
    </row>
    <row r="10" spans="2:12" x14ac:dyDescent="0.25">
      <c r="B10" s="36" t="s">
        <v>79</v>
      </c>
      <c r="C10" s="37" t="s">
        <v>80</v>
      </c>
      <c r="D10" s="86">
        <v>729</v>
      </c>
    </row>
    <row r="11" spans="2:12" x14ac:dyDescent="0.25">
      <c r="B11" s="36" t="s">
        <v>81</v>
      </c>
      <c r="C11" s="37">
        <v>60406068947</v>
      </c>
      <c r="D11" s="86">
        <v>754</v>
      </c>
    </row>
    <row r="12" spans="2:12" x14ac:dyDescent="0.25">
      <c r="B12" s="36" t="s">
        <v>82</v>
      </c>
      <c r="C12" s="37" t="s">
        <v>83</v>
      </c>
      <c r="D12" s="86">
        <v>492</v>
      </c>
    </row>
    <row r="13" spans="2:12" x14ac:dyDescent="0.25">
      <c r="B13" s="36" t="s">
        <v>84</v>
      </c>
      <c r="C13" s="37" t="s">
        <v>85</v>
      </c>
      <c r="D13" s="86">
        <v>281</v>
      </c>
    </row>
    <row r="14" spans="2:12" x14ac:dyDescent="0.25">
      <c r="B14" s="36" t="s">
        <v>86</v>
      </c>
      <c r="C14" s="37">
        <v>60806223892</v>
      </c>
      <c r="D14" s="86">
        <v>1323</v>
      </c>
    </row>
    <row r="15" spans="2:12" x14ac:dyDescent="0.25">
      <c r="B15" s="36" t="s">
        <v>87</v>
      </c>
      <c r="C15" s="37" t="s">
        <v>88</v>
      </c>
      <c r="D15" s="86">
        <v>1732</v>
      </c>
    </row>
    <row r="16" spans="2:12" x14ac:dyDescent="0.25">
      <c r="B16" s="36" t="s">
        <v>89</v>
      </c>
      <c r="C16" s="37">
        <v>50110107305</v>
      </c>
      <c r="D16" s="86">
        <v>1770</v>
      </c>
    </row>
    <row r="17" spans="2:8" x14ac:dyDescent="0.25">
      <c r="B17" s="36" t="s">
        <v>90</v>
      </c>
      <c r="C17" s="37" t="s">
        <v>91</v>
      </c>
      <c r="D17" s="86">
        <v>639</v>
      </c>
    </row>
    <row r="18" spans="2:8" x14ac:dyDescent="0.25">
      <c r="B18" s="36" t="s">
        <v>92</v>
      </c>
      <c r="C18" s="37" t="s">
        <v>93</v>
      </c>
      <c r="D18" s="86">
        <v>1821</v>
      </c>
    </row>
    <row r="19" spans="2:8" x14ac:dyDescent="0.25">
      <c r="B19" s="36" t="s">
        <v>94</v>
      </c>
      <c r="C19" s="37">
        <v>50807182219</v>
      </c>
      <c r="D19" s="86">
        <v>1297</v>
      </c>
    </row>
    <row r="20" spans="2:8" x14ac:dyDescent="0.25">
      <c r="B20" s="36" t="s">
        <v>95</v>
      </c>
      <c r="C20" s="37" t="s">
        <v>96</v>
      </c>
      <c r="D20" s="86">
        <v>1962</v>
      </c>
    </row>
    <row r="21" spans="2:8" x14ac:dyDescent="0.25">
      <c r="B21" s="36" t="s">
        <v>97</v>
      </c>
      <c r="C21" s="37" t="s">
        <v>98</v>
      </c>
      <c r="D21" s="86">
        <v>754</v>
      </c>
    </row>
    <row r="22" spans="2:8" x14ac:dyDescent="0.25">
      <c r="B22" s="36" t="s">
        <v>99</v>
      </c>
      <c r="C22" s="37">
        <v>60506221506</v>
      </c>
      <c r="D22" s="86">
        <v>1246</v>
      </c>
    </row>
    <row r="23" spans="2:8" x14ac:dyDescent="0.25">
      <c r="B23" s="36" t="s">
        <v>100</v>
      </c>
      <c r="C23" s="37" t="s">
        <v>101</v>
      </c>
      <c r="D23" s="86">
        <v>1131</v>
      </c>
    </row>
    <row r="24" spans="2:8" x14ac:dyDescent="0.25">
      <c r="B24" s="36" t="s">
        <v>102</v>
      </c>
      <c r="C24" s="37" t="s">
        <v>103</v>
      </c>
      <c r="D24" s="86">
        <v>850</v>
      </c>
    </row>
    <row r="25" spans="2:8" x14ac:dyDescent="0.25">
      <c r="B25" s="36" t="s">
        <v>104</v>
      </c>
      <c r="C25" s="37">
        <v>60310169338</v>
      </c>
      <c r="D25" s="86">
        <v>1202</v>
      </c>
    </row>
    <row r="26" spans="2:8" x14ac:dyDescent="0.25">
      <c r="B26" s="36" t="s">
        <v>105</v>
      </c>
      <c r="C26" s="37" t="s">
        <v>106</v>
      </c>
      <c r="D26" s="86">
        <v>933</v>
      </c>
    </row>
    <row r="30" spans="2:8" x14ac:dyDescent="0.25">
      <c r="D30" s="85"/>
      <c r="G30" s="87" t="s">
        <v>199</v>
      </c>
      <c r="H30" s="31"/>
    </row>
    <row r="31" spans="2:8" x14ac:dyDescent="0.25">
      <c r="D31" s="85"/>
      <c r="G31" s="87" t="s">
        <v>200</v>
      </c>
      <c r="H31" s="31"/>
    </row>
    <row r="32" spans="2:8" x14ac:dyDescent="0.25">
      <c r="D32" s="85"/>
      <c r="G32" s="87" t="s">
        <v>201</v>
      </c>
      <c r="H32" s="31"/>
    </row>
    <row r="33" spans="4:8" x14ac:dyDescent="0.25">
      <c r="D33" s="85"/>
      <c r="G33" s="87" t="s">
        <v>202</v>
      </c>
      <c r="H33" s="31"/>
    </row>
    <row r="34" spans="4:8" x14ac:dyDescent="0.25">
      <c r="D34" s="85"/>
      <c r="G34" s="87" t="s">
        <v>204</v>
      </c>
      <c r="H34" s="31"/>
    </row>
  </sheetData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32004-E369-4D85-8BBE-AFBAF8DB666F}">
  <dimension ref="B1:L20"/>
  <sheetViews>
    <sheetView zoomScaleNormal="100" workbookViewId="0"/>
  </sheetViews>
  <sheetFormatPr defaultRowHeight="15" x14ac:dyDescent="0.25"/>
  <cols>
    <col min="2" max="2" width="12.5703125" customWidth="1"/>
    <col min="11" max="11" width="11.140625" customWidth="1"/>
    <col min="12" max="12" width="10.5703125" customWidth="1"/>
  </cols>
  <sheetData>
    <row r="1" spans="2:12" x14ac:dyDescent="0.25">
      <c r="B1" s="38" t="s">
        <v>107</v>
      </c>
    </row>
    <row r="10" spans="2:12" ht="30" x14ac:dyDescent="0.25">
      <c r="B10" s="82" t="s">
        <v>42</v>
      </c>
      <c r="C10" s="82" t="s">
        <v>179</v>
      </c>
      <c r="D10" s="82" t="s">
        <v>180</v>
      </c>
      <c r="E10" s="82" t="s">
        <v>181</v>
      </c>
      <c r="F10" s="82" t="s">
        <v>182</v>
      </c>
      <c r="G10" s="82" t="s">
        <v>183</v>
      </c>
      <c r="H10" s="82" t="s">
        <v>184</v>
      </c>
      <c r="I10" s="82" t="s">
        <v>185</v>
      </c>
      <c r="J10" s="82" t="s">
        <v>186</v>
      </c>
      <c r="K10" s="83" t="s">
        <v>197</v>
      </c>
      <c r="L10" s="83" t="s">
        <v>198</v>
      </c>
    </row>
    <row r="11" spans="2:12" x14ac:dyDescent="0.25">
      <c r="B11" t="s">
        <v>187</v>
      </c>
      <c r="C11" s="84" t="str">
        <f ca="1">CHAR(RANDBETWEEN(65,70))</f>
        <v>C</v>
      </c>
      <c r="D11" s="84" t="str">
        <f t="shared" ref="D11:F20" ca="1" si="0">CHAR(RANDBETWEEN(65,70))</f>
        <v>E</v>
      </c>
      <c r="E11" s="84" t="str">
        <f t="shared" ca="1" si="0"/>
        <v>F</v>
      </c>
      <c r="F11" s="84" t="str">
        <f t="shared" ca="1" si="0"/>
        <v>F</v>
      </c>
    </row>
    <row r="12" spans="2:12" x14ac:dyDescent="0.25">
      <c r="B12" t="s">
        <v>188</v>
      </c>
      <c r="C12" s="84" t="str">
        <f t="shared" ref="C12:C20" ca="1" si="1">CHAR(RANDBETWEEN(65,70))</f>
        <v>F</v>
      </c>
      <c r="D12" s="84" t="str">
        <f t="shared" ca="1" si="0"/>
        <v>A</v>
      </c>
      <c r="E12" s="84" t="str">
        <f t="shared" ca="1" si="0"/>
        <v>C</v>
      </c>
      <c r="F12" s="84" t="str">
        <f t="shared" ca="1" si="0"/>
        <v>C</v>
      </c>
    </row>
    <row r="13" spans="2:12" x14ac:dyDescent="0.25">
      <c r="B13" t="s">
        <v>189</v>
      </c>
      <c r="C13" s="84" t="str">
        <f t="shared" ca="1" si="1"/>
        <v>B</v>
      </c>
      <c r="D13" s="84" t="str">
        <f t="shared" ca="1" si="0"/>
        <v>F</v>
      </c>
      <c r="E13" s="84" t="str">
        <f t="shared" ca="1" si="0"/>
        <v>F</v>
      </c>
      <c r="F13" s="84" t="str">
        <f t="shared" ca="1" si="0"/>
        <v>C</v>
      </c>
    </row>
    <row r="14" spans="2:12" x14ac:dyDescent="0.25">
      <c r="B14" t="s">
        <v>190</v>
      </c>
      <c r="C14" s="84" t="str">
        <f t="shared" ca="1" si="1"/>
        <v>F</v>
      </c>
      <c r="D14" s="84" t="str">
        <f t="shared" ca="1" si="0"/>
        <v>D</v>
      </c>
      <c r="E14" s="84" t="str">
        <f t="shared" ca="1" si="0"/>
        <v>F</v>
      </c>
      <c r="F14" s="84" t="str">
        <f t="shared" ca="1" si="0"/>
        <v>F</v>
      </c>
    </row>
    <row r="15" spans="2:12" x14ac:dyDescent="0.25">
      <c r="B15" t="s">
        <v>191</v>
      </c>
      <c r="C15" s="84" t="str">
        <f t="shared" ca="1" si="1"/>
        <v>F</v>
      </c>
      <c r="D15" s="84" t="str">
        <f t="shared" ca="1" si="0"/>
        <v>B</v>
      </c>
      <c r="E15" s="84" t="str">
        <f t="shared" ca="1" si="0"/>
        <v>A</v>
      </c>
      <c r="F15" s="84" t="str">
        <f t="shared" ca="1" si="0"/>
        <v>B</v>
      </c>
    </row>
    <row r="16" spans="2:12" x14ac:dyDescent="0.25">
      <c r="B16" t="s">
        <v>192</v>
      </c>
      <c r="C16" s="84" t="str">
        <f t="shared" ca="1" si="1"/>
        <v>F</v>
      </c>
      <c r="D16" s="84" t="str">
        <f t="shared" ca="1" si="0"/>
        <v>F</v>
      </c>
      <c r="E16" s="84" t="str">
        <f t="shared" ca="1" si="0"/>
        <v>C</v>
      </c>
      <c r="F16" s="84" t="str">
        <f t="shared" ca="1" si="0"/>
        <v>C</v>
      </c>
    </row>
    <row r="17" spans="2:6" x14ac:dyDescent="0.25">
      <c r="B17" t="s">
        <v>193</v>
      </c>
      <c r="C17" s="84" t="str">
        <f t="shared" ca="1" si="1"/>
        <v>D</v>
      </c>
      <c r="D17" s="84" t="str">
        <f t="shared" ca="1" si="0"/>
        <v>D</v>
      </c>
      <c r="E17" s="84" t="str">
        <f t="shared" ca="1" si="0"/>
        <v>F</v>
      </c>
      <c r="F17" s="84" t="str">
        <f t="shared" ca="1" si="0"/>
        <v>A</v>
      </c>
    </row>
    <row r="18" spans="2:6" x14ac:dyDescent="0.25">
      <c r="B18" t="s">
        <v>194</v>
      </c>
      <c r="C18" s="84" t="str">
        <f t="shared" ca="1" si="1"/>
        <v>B</v>
      </c>
      <c r="D18" s="84" t="str">
        <f t="shared" ca="1" si="0"/>
        <v>B</v>
      </c>
      <c r="E18" s="84" t="str">
        <f t="shared" ca="1" si="0"/>
        <v>C</v>
      </c>
      <c r="F18" s="84" t="str">
        <f t="shared" ca="1" si="0"/>
        <v>F</v>
      </c>
    </row>
    <row r="19" spans="2:6" x14ac:dyDescent="0.25">
      <c r="B19" t="s">
        <v>195</v>
      </c>
      <c r="C19" s="84" t="str">
        <f t="shared" ca="1" si="1"/>
        <v>F</v>
      </c>
      <c r="D19" s="84" t="str">
        <f t="shared" ca="1" si="0"/>
        <v>D</v>
      </c>
      <c r="E19" s="84" t="str">
        <f t="shared" ca="1" si="0"/>
        <v>F</v>
      </c>
      <c r="F19" s="84" t="str">
        <f t="shared" ca="1" si="0"/>
        <v>A</v>
      </c>
    </row>
    <row r="20" spans="2:6" x14ac:dyDescent="0.25">
      <c r="B20" t="s">
        <v>196</v>
      </c>
      <c r="C20" s="84" t="str">
        <f t="shared" ca="1" si="1"/>
        <v>D</v>
      </c>
      <c r="D20" s="84" t="str">
        <f t="shared" ca="1" si="0"/>
        <v>B</v>
      </c>
      <c r="E20" s="84" t="str">
        <f t="shared" ca="1" si="0"/>
        <v>D</v>
      </c>
      <c r="F20" s="84" t="str">
        <f t="shared" ca="1" si="0"/>
        <v>A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E3559-43B7-441B-9B53-9211F7BCBA8E}">
  <sheetPr>
    <tabColor theme="9" tint="0.39997558519241921"/>
  </sheetPr>
  <dimension ref="A1:I16"/>
  <sheetViews>
    <sheetView topLeftCell="A6" zoomScale="250" zoomScaleNormal="250" workbookViewId="0">
      <selection activeCell="F8" sqref="F8"/>
    </sheetView>
  </sheetViews>
  <sheetFormatPr defaultColWidth="9.140625" defaultRowHeight="15.75" x14ac:dyDescent="0.25"/>
  <cols>
    <col min="1" max="1" width="3.7109375" style="2" customWidth="1"/>
    <col min="2" max="2" width="13.140625" style="2" customWidth="1"/>
    <col min="3" max="3" width="9.140625" style="2" bestFit="1" customWidth="1"/>
    <col min="4" max="4" width="9" style="2" bestFit="1" customWidth="1"/>
    <col min="5" max="5" width="15" style="2" customWidth="1"/>
    <col min="6" max="6" width="15.28515625" style="2" bestFit="1" customWidth="1"/>
    <col min="7" max="7" width="10" style="2" customWidth="1"/>
    <col min="8" max="8" width="9.42578125" style="2" bestFit="1" customWidth="1"/>
    <col min="9" max="16384" width="9.140625" style="2"/>
  </cols>
  <sheetData>
    <row r="1" spans="1:9" x14ac:dyDescent="0.25">
      <c r="A1" s="1" t="s">
        <v>0</v>
      </c>
    </row>
    <row r="2" spans="1:9" x14ac:dyDescent="0.25">
      <c r="A2" s="1"/>
    </row>
    <row r="3" spans="1:9" x14ac:dyDescent="0.25">
      <c r="B3" s="2" t="s">
        <v>1</v>
      </c>
      <c r="C3" s="3">
        <v>10</v>
      </c>
    </row>
    <row r="4" spans="1:9" x14ac:dyDescent="0.25">
      <c r="F4" s="4" t="str">
        <f ca="1">IF(F8="","",_xlfn.FORMULATEXT(F8))</f>
        <v>=Tunde*C3*24</v>
      </c>
      <c r="H4" s="1"/>
    </row>
    <row r="5" spans="1:9" x14ac:dyDescent="0.25">
      <c r="E5" s="4" t="str">
        <f ca="1">IF(E8="","",_xlfn.FORMULATEXT(E8))</f>
        <v>=IF(Algus&lt;Lõpp;Lõpp-Algus;Lõpp+1-Algus)</v>
      </c>
      <c r="H5" s="1"/>
    </row>
    <row r="6" spans="1:9" ht="16.5" thickBot="1" x14ac:dyDescent="0.3">
      <c r="C6" s="5"/>
    </row>
    <row r="7" spans="1:9" x14ac:dyDescent="0.25">
      <c r="B7" s="70" t="s">
        <v>2</v>
      </c>
      <c r="C7" s="71" t="s">
        <v>12</v>
      </c>
      <c r="D7" s="71" t="s">
        <v>13</v>
      </c>
      <c r="E7" s="71" t="s">
        <v>3</v>
      </c>
      <c r="F7" s="72" t="s">
        <v>4</v>
      </c>
    </row>
    <row r="8" spans="1:9" x14ac:dyDescent="0.25">
      <c r="B8" s="73" t="s">
        <v>5</v>
      </c>
      <c r="C8" s="123">
        <v>0.33333333333333331</v>
      </c>
      <c r="D8" s="123">
        <v>0.6875</v>
      </c>
      <c r="E8" s="113" cm="1">
        <f t="array" ref="E8:E12">IF(Algus&lt;Lõpp,Lõpp-Algus,Lõpp+1-Algus)</f>
        <v>0.35416666666666669</v>
      </c>
      <c r="F8" s="110" cm="1">
        <f t="array" ref="F8:F12">Tunde*C3*24</f>
        <v>85</v>
      </c>
      <c r="H8" s="4" t="str">
        <f ca="1">IF(F8="","",_xlfn.FORMULATEXT(F8))</f>
        <v>=Tunde*C3*24</v>
      </c>
    </row>
    <row r="9" spans="1:9" x14ac:dyDescent="0.25">
      <c r="B9" s="73" t="s">
        <v>6</v>
      </c>
      <c r="C9" s="123">
        <v>0.75</v>
      </c>
      <c r="D9" s="123">
        <v>2.0833333333333332E-2</v>
      </c>
      <c r="E9" s="113">
        <v>0.27083333333333326</v>
      </c>
      <c r="F9" s="110">
        <v>64.999999999999986</v>
      </c>
    </row>
    <row r="10" spans="1:9" x14ac:dyDescent="0.25">
      <c r="B10" s="73" t="s">
        <v>7</v>
      </c>
      <c r="C10" s="123">
        <v>0.5</v>
      </c>
      <c r="D10" s="123">
        <v>0.83333333333333337</v>
      </c>
      <c r="E10" s="113">
        <v>0.33333333333333337</v>
      </c>
      <c r="F10" s="110">
        <v>80.000000000000014</v>
      </c>
    </row>
    <row r="11" spans="1:9" x14ac:dyDescent="0.25">
      <c r="B11" s="73" t="s">
        <v>8</v>
      </c>
      <c r="C11" s="123">
        <v>0.5625</v>
      </c>
      <c r="D11" s="123">
        <v>0.82291666666666663</v>
      </c>
      <c r="E11" s="113">
        <v>0.26041666666666663</v>
      </c>
      <c r="F11" s="110">
        <v>62.499999999999986</v>
      </c>
    </row>
    <row r="12" spans="1:9" ht="16.5" thickBot="1" x14ac:dyDescent="0.3">
      <c r="B12" s="74" t="s">
        <v>9</v>
      </c>
      <c r="C12" s="124">
        <v>0.58333333333333337</v>
      </c>
      <c r="D12" s="124">
        <v>7.2916666666666671E-2</v>
      </c>
      <c r="E12" s="125">
        <v>0.48958333333333337</v>
      </c>
      <c r="F12" s="111">
        <v>117.50000000000001</v>
      </c>
      <c r="G12" s="5"/>
      <c r="H12" s="5"/>
      <c r="I12" s="7"/>
    </row>
    <row r="13" spans="1:9" x14ac:dyDescent="0.25">
      <c r="E13" s="112"/>
      <c r="F13" s="112"/>
      <c r="H13" s="5"/>
    </row>
    <row r="14" spans="1:9" x14ac:dyDescent="0.25">
      <c r="B14" s="2" t="s">
        <v>10</v>
      </c>
      <c r="E14" s="113">
        <f>SUM(Tunde)</f>
        <v>1.7083333333333335</v>
      </c>
      <c r="F14" s="114">
        <f>SUM(Palk)</f>
        <v>410</v>
      </c>
      <c r="H14" s="5"/>
    </row>
    <row r="15" spans="1:9" x14ac:dyDescent="0.25">
      <c r="F15" s="2" t="s">
        <v>11</v>
      </c>
      <c r="H15" s="5"/>
    </row>
    <row r="16" spans="1:9" x14ac:dyDescent="0.25">
      <c r="E16" s="4" t="str">
        <f ca="1">IF(E14="","",_xlfn.FORMULATEXT(E14))</f>
        <v>=SUM(Tunde)</v>
      </c>
      <c r="H16" s="5"/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5317D-C8AF-40F6-87D1-0507731EE2FC}">
  <dimension ref="A1:H9"/>
  <sheetViews>
    <sheetView tabSelected="1" zoomScale="115" zoomScaleNormal="115" workbookViewId="0">
      <selection activeCell="J12" sqref="J12"/>
    </sheetView>
  </sheetViews>
  <sheetFormatPr defaultRowHeight="15" x14ac:dyDescent="0.25"/>
  <cols>
    <col min="1" max="1" width="39" bestFit="1" customWidth="1"/>
    <col min="2" max="2" width="25.5703125" bestFit="1" customWidth="1"/>
    <col min="3" max="8" width="11.42578125" bestFit="1" customWidth="1"/>
  </cols>
  <sheetData>
    <row r="1" spans="1:8" x14ac:dyDescent="0.25">
      <c r="A1" t="s">
        <v>388</v>
      </c>
      <c r="B1" t="s">
        <v>389</v>
      </c>
      <c r="C1" t="s">
        <v>390</v>
      </c>
      <c r="D1" t="s">
        <v>391</v>
      </c>
      <c r="E1" t="s">
        <v>392</v>
      </c>
      <c r="F1" t="s">
        <v>393</v>
      </c>
      <c r="G1" t="s">
        <v>394</v>
      </c>
      <c r="H1" t="s">
        <v>395</v>
      </c>
    </row>
    <row r="2" spans="1:8" x14ac:dyDescent="0.25">
      <c r="A2" t="s">
        <v>144</v>
      </c>
      <c r="B2" t="s">
        <v>145</v>
      </c>
      <c r="C2">
        <v>959</v>
      </c>
      <c r="D2" t="s">
        <v>396</v>
      </c>
      <c r="E2" t="s">
        <v>396</v>
      </c>
      <c r="F2" t="s">
        <v>396</v>
      </c>
      <c r="G2" t="s">
        <v>396</v>
      </c>
      <c r="H2" t="s">
        <v>396</v>
      </c>
    </row>
    <row r="3" spans="1:8" x14ac:dyDescent="0.25">
      <c r="A3" t="s">
        <v>146</v>
      </c>
      <c r="B3" t="s">
        <v>147</v>
      </c>
      <c r="C3">
        <v>1249</v>
      </c>
      <c r="D3" t="s">
        <v>396</v>
      </c>
      <c r="E3" t="s">
        <v>396</v>
      </c>
      <c r="F3" t="s">
        <v>396</v>
      </c>
      <c r="G3" t="s">
        <v>396</v>
      </c>
      <c r="H3" t="s">
        <v>396</v>
      </c>
    </row>
    <row r="4" spans="1:8" x14ac:dyDescent="0.25">
      <c r="A4" t="s">
        <v>148</v>
      </c>
      <c r="B4" t="s">
        <v>147</v>
      </c>
      <c r="C4">
        <v>799</v>
      </c>
      <c r="D4" t="s">
        <v>396</v>
      </c>
      <c r="E4" t="s">
        <v>396</v>
      </c>
      <c r="F4" t="s">
        <v>396</v>
      </c>
      <c r="G4" t="s">
        <v>396</v>
      </c>
      <c r="H4" t="s">
        <v>396</v>
      </c>
    </row>
    <row r="5" spans="1:8" x14ac:dyDescent="0.25">
      <c r="A5" t="s">
        <v>149</v>
      </c>
      <c r="B5" t="s">
        <v>147</v>
      </c>
      <c r="C5">
        <v>1199</v>
      </c>
      <c r="D5" t="s">
        <v>396</v>
      </c>
      <c r="E5" t="s">
        <v>396</v>
      </c>
      <c r="F5" t="s">
        <v>396</v>
      </c>
      <c r="G5" t="s">
        <v>396</v>
      </c>
      <c r="H5" t="s">
        <v>396</v>
      </c>
    </row>
    <row r="6" spans="1:8" x14ac:dyDescent="0.25">
      <c r="A6" t="s">
        <v>150</v>
      </c>
      <c r="B6" t="s">
        <v>151</v>
      </c>
      <c r="C6">
        <v>1139</v>
      </c>
      <c r="D6" t="s">
        <v>396</v>
      </c>
      <c r="E6" t="s">
        <v>396</v>
      </c>
      <c r="F6" t="s">
        <v>396</v>
      </c>
      <c r="G6" t="s">
        <v>396</v>
      </c>
      <c r="H6" t="s">
        <v>396</v>
      </c>
    </row>
    <row r="7" spans="1:8" x14ac:dyDescent="0.25">
      <c r="A7" t="s">
        <v>152</v>
      </c>
      <c r="B7" t="s">
        <v>153</v>
      </c>
      <c r="C7">
        <v>3499</v>
      </c>
      <c r="D7" t="s">
        <v>396</v>
      </c>
      <c r="E7" t="s">
        <v>396</v>
      </c>
      <c r="F7" t="s">
        <v>396</v>
      </c>
      <c r="G7" t="s">
        <v>396</v>
      </c>
      <c r="H7" t="s">
        <v>396</v>
      </c>
    </row>
    <row r="8" spans="1:8" x14ac:dyDescent="0.25">
      <c r="A8" t="s">
        <v>154</v>
      </c>
      <c r="B8" t="s">
        <v>155</v>
      </c>
      <c r="C8">
        <v>1999</v>
      </c>
      <c r="D8" t="s">
        <v>396</v>
      </c>
      <c r="E8" t="s">
        <v>396</v>
      </c>
      <c r="F8" t="s">
        <v>396</v>
      </c>
      <c r="G8" t="s">
        <v>396</v>
      </c>
      <c r="H8" t="s">
        <v>396</v>
      </c>
    </row>
    <row r="9" spans="1:8" x14ac:dyDescent="0.25">
      <c r="A9" t="s">
        <v>156</v>
      </c>
      <c r="B9" t="s">
        <v>157</v>
      </c>
      <c r="C9">
        <v>999</v>
      </c>
      <c r="D9" t="s">
        <v>396</v>
      </c>
      <c r="E9" t="s">
        <v>396</v>
      </c>
      <c r="F9" t="s">
        <v>396</v>
      </c>
      <c r="G9" t="s">
        <v>396</v>
      </c>
      <c r="H9" t="s">
        <v>396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C22A9-B528-4E91-A34A-4887E535077F}">
  <sheetPr>
    <tabColor theme="5" tint="0.39997558519241921"/>
  </sheetPr>
  <dimension ref="B3:I45"/>
  <sheetViews>
    <sheetView zoomScale="175" zoomScaleNormal="175" workbookViewId="0">
      <selection activeCell="D28" sqref="D28"/>
    </sheetView>
  </sheetViews>
  <sheetFormatPr defaultColWidth="8.7109375" defaultRowHeight="15.75" x14ac:dyDescent="0.25"/>
  <cols>
    <col min="1" max="1" width="4" style="2" customWidth="1"/>
    <col min="2" max="2" width="38.140625" style="2" bestFit="1" customWidth="1"/>
    <col min="3" max="3" width="28.140625" style="2" bestFit="1" customWidth="1"/>
    <col min="4" max="4" width="13.42578125" style="2" customWidth="1"/>
    <col min="5" max="5" width="11.42578125" style="2" customWidth="1"/>
    <col min="6" max="6" width="22.5703125" style="2" customWidth="1"/>
    <col min="7" max="7" width="19.5703125" style="2" customWidth="1"/>
    <col min="8" max="8" width="12" style="2" customWidth="1"/>
    <col min="9" max="16384" width="8.7109375" style="2"/>
  </cols>
  <sheetData>
    <row r="3" spans="2:8" x14ac:dyDescent="0.25">
      <c r="D3" s="4" t="str">
        <f ca="1">IF(D7="","",_xlfn.FORMULATEXT(D7))</f>
        <v>=FIND(" ";Nimi)</v>
      </c>
      <c r="F3" s="4" t="str">
        <f ca="1">IF(F7="","",_xlfn.FORMULATEXT(F7))</f>
        <v>=MID(Nimi;Mitmes_on_tühik+1;Nime_pikkus-Mitmes_on_tühik)</v>
      </c>
    </row>
    <row r="4" spans="2:8" x14ac:dyDescent="0.25">
      <c r="C4" s="4" t="str">
        <f ca="1">IF(C7="","",_xlfn.FORMULATEXT(C7))</f>
        <v>=LEN(Nimi)</v>
      </c>
      <c r="E4" s="4" t="str">
        <f ca="1">IF(E7="","",_xlfn.FORMULATEXT(E7))</f>
        <v>=LEFT(Nimi;Mitmes_on_tühik-1)</v>
      </c>
      <c r="G4" s="4" t="str">
        <f ca="1">IF(G7="","",_xlfn.FORMULATEXT(G7))</f>
        <v>=UPPER(Perenimi)&amp;", "&amp;Eesnimi</v>
      </c>
    </row>
    <row r="5" spans="2:8" x14ac:dyDescent="0.25">
      <c r="G5" s="4"/>
    </row>
    <row r="6" spans="2:8" ht="31.5" x14ac:dyDescent="0.25">
      <c r="B6" s="79" t="s">
        <v>42</v>
      </c>
      <c r="C6" s="80" t="s">
        <v>159</v>
      </c>
      <c r="D6" s="119" t="s">
        <v>160</v>
      </c>
      <c r="E6" s="80" t="s">
        <v>62</v>
      </c>
      <c r="F6" s="80" t="s">
        <v>63</v>
      </c>
      <c r="G6" s="79" t="s">
        <v>161</v>
      </c>
      <c r="H6" s="78"/>
    </row>
    <row r="7" spans="2:8" x14ac:dyDescent="0.25">
      <c r="B7" s="6" t="s">
        <v>162</v>
      </c>
      <c r="C7" s="6" cm="1">
        <f t="array" ref="C7:C10">LEN(Nimi)</f>
        <v>8</v>
      </c>
      <c r="D7" s="6" cm="1">
        <f t="array" ref="D7:D10">FIND(" ",Nimi)</f>
        <v>5</v>
      </c>
      <c r="E7" s="6" t="str" cm="1">
        <f t="array" ref="E7:E10">LEFT(Nimi,Mitmes_on_tühik-1)</f>
        <v>Mari</v>
      </c>
      <c r="F7" s="6" t="str" cm="1">
        <f t="array" ref="F7:F10">MID(Nimi,Mitmes_on_tühik+1,Nime_pikkus-Mitmes_on_tühik)</f>
        <v>Õun</v>
      </c>
      <c r="G7" s="6" t="str" cm="1">
        <f t="array" ref="G7:G10">UPPER(Perenimi)&amp;", "&amp;Eesnimi</f>
        <v>ÕUN, Mari</v>
      </c>
      <c r="H7" s="2" t="str" cm="1">
        <f t="array" ref="H7:H10">CONCATENATE(UPPER(Perenimi),", ",Eesnimi)</f>
        <v>ÕUN, Mari</v>
      </c>
    </row>
    <row r="8" spans="2:8" x14ac:dyDescent="0.25">
      <c r="B8" s="6" t="s">
        <v>163</v>
      </c>
      <c r="C8" s="6">
        <v>17</v>
      </c>
      <c r="D8" s="6">
        <v>9</v>
      </c>
      <c r="E8" s="6" t="str">
        <v>Kristjan</v>
      </c>
      <c r="F8" s="6" t="str">
        <v>Talihärm</v>
      </c>
      <c r="G8" s="6" t="str">
        <v>TALIHÄRM, Kristjan</v>
      </c>
      <c r="H8" s="2" t="str">
        <v>TALIHÄRM, Kristjan</v>
      </c>
    </row>
    <row r="9" spans="2:8" x14ac:dyDescent="0.25">
      <c r="B9" s="6" t="s">
        <v>164</v>
      </c>
      <c r="C9" s="6">
        <v>11</v>
      </c>
      <c r="D9" s="6">
        <v>5</v>
      </c>
      <c r="E9" s="6" t="str">
        <v>Peep</v>
      </c>
      <c r="F9" s="6" t="str">
        <v>Ülesoo</v>
      </c>
      <c r="G9" s="6" t="str">
        <v>ÜLESOO, Peep</v>
      </c>
      <c r="H9" s="2" t="str">
        <v>ÜLESOO, Peep</v>
      </c>
    </row>
    <row r="10" spans="2:8" x14ac:dyDescent="0.25">
      <c r="B10" s="6" t="s">
        <v>165</v>
      </c>
      <c r="C10" s="6">
        <v>15</v>
      </c>
      <c r="D10" s="6">
        <v>10</v>
      </c>
      <c r="E10" s="6" t="str">
        <v>Jana-Liis</v>
      </c>
      <c r="F10" s="6" t="str">
        <v>Saare</v>
      </c>
      <c r="G10" s="6" t="str">
        <v>SAARE, Jana-Liis</v>
      </c>
      <c r="H10" s="2" t="str">
        <v>SAARE, Jana-Liis</v>
      </c>
    </row>
    <row r="12" spans="2:8" x14ac:dyDescent="0.25">
      <c r="H12" s="4" t="str">
        <f ca="1">IF(H7="","",_xlfn.FORMULATEXT(H7))</f>
        <v>=CONCATENATE(UPPER(Perenimi);", ";Eesnimi)</v>
      </c>
    </row>
    <row r="14" spans="2:8" x14ac:dyDescent="0.25">
      <c r="D14" s="4" t="str">
        <f ca="1">IF(D18="","",_xlfn.FORMULATEXT(D18))</f>
        <v>=DATEVALUE(C18)</v>
      </c>
    </row>
    <row r="15" spans="2:8" x14ac:dyDescent="0.25">
      <c r="C15" s="4" t="str">
        <f ca="1">IF(C18="","",_xlfn.FORMULATEXT(C18))</f>
        <v>=SUBSTITUTE(B18; ","; "")</v>
      </c>
    </row>
    <row r="17" spans="2:5" ht="31.5" x14ac:dyDescent="0.25">
      <c r="B17" s="79" t="s">
        <v>172</v>
      </c>
      <c r="C17" s="81" t="s">
        <v>173</v>
      </c>
      <c r="D17" s="79" t="s">
        <v>171</v>
      </c>
    </row>
    <row r="18" spans="2:5" x14ac:dyDescent="0.25">
      <c r="B18" s="6" t="s">
        <v>166</v>
      </c>
      <c r="C18" s="6" t="str">
        <f>SUBSTITUTE(B18, ",", "")</f>
        <v>16/02/24 14:18:45</v>
      </c>
      <c r="D18" s="128">
        <f>DATEVALUE(C18)</f>
        <v>45338</v>
      </c>
    </row>
    <row r="19" spans="2:5" x14ac:dyDescent="0.25">
      <c r="B19" s="6" t="s">
        <v>174</v>
      </c>
      <c r="C19" s="6" t="str">
        <f>SUBSTITUTE(B19, ",", "")</f>
        <v>20/02/24 13:43:45</v>
      </c>
      <c r="D19" s="128">
        <f t="shared" ref="D19:D21" si="0">DATEVALUE(C19)</f>
        <v>45342</v>
      </c>
    </row>
    <row r="20" spans="2:5" x14ac:dyDescent="0.25">
      <c r="B20" s="6" t="s">
        <v>175</v>
      </c>
      <c r="C20" s="6" t="str">
        <f>SUBSTITUTE(B20, ",", "")</f>
        <v>25/02/24 13:40:09</v>
      </c>
      <c r="D20" s="128">
        <f t="shared" si="0"/>
        <v>45347</v>
      </c>
    </row>
    <row r="21" spans="2:5" x14ac:dyDescent="0.25">
      <c r="B21" s="6" t="s">
        <v>176</v>
      </c>
      <c r="C21" s="6" t="str">
        <f>SUBSTITUTE(B21, ",", "")</f>
        <v>27/02/24 13:25:38</v>
      </c>
      <c r="D21" s="128">
        <f t="shared" si="0"/>
        <v>45349</v>
      </c>
    </row>
    <row r="24" spans="2:5" x14ac:dyDescent="0.25">
      <c r="D24" s="4" t="str">
        <f ca="1">IF(D28="","",_xlfn.FORMULATEXT(D28))</f>
        <v/>
      </c>
    </row>
    <row r="25" spans="2:5" x14ac:dyDescent="0.25">
      <c r="C25" s="4" t="str">
        <f ca="1">IF(C28="","",_xlfn.FORMULATEXT(C28))</f>
        <v>=SUBSTITUTE(B28; "."; ":";3)</v>
      </c>
      <c r="E25" s="4" t="str">
        <f ca="1">IF(E28="","",_xlfn.FORMULATEXT(E28))</f>
        <v/>
      </c>
    </row>
    <row r="27" spans="2:5" ht="47.25" x14ac:dyDescent="0.25">
      <c r="B27" s="79" t="s">
        <v>172</v>
      </c>
      <c r="C27" s="81" t="s">
        <v>387</v>
      </c>
      <c r="D27" s="79" t="s">
        <v>177</v>
      </c>
      <c r="E27" s="79" t="s">
        <v>178</v>
      </c>
    </row>
    <row r="28" spans="2:5" x14ac:dyDescent="0.25">
      <c r="B28" s="6" t="s">
        <v>167</v>
      </c>
      <c r="C28" s="6" t="str">
        <f>SUBSTITUTE(B28, ".", ":",3)</f>
        <v>31.08.2022 23:48</v>
      </c>
      <c r="D28" s="6"/>
      <c r="E28" s="6"/>
    </row>
    <row r="29" spans="2:5" x14ac:dyDescent="0.25">
      <c r="B29" s="6" t="s">
        <v>168</v>
      </c>
      <c r="C29" s="6" t="str">
        <f>SUBSTITUTE(B29, ".", ":",3)</f>
        <v>31.08.2022 23:37</v>
      </c>
      <c r="D29" s="6"/>
      <c r="E29" s="6"/>
    </row>
    <row r="30" spans="2:5" x14ac:dyDescent="0.25">
      <c r="B30" s="6" t="s">
        <v>169</v>
      </c>
      <c r="C30" s="6" t="str">
        <f>SUBSTITUTE(B30, ".", ":",3)</f>
        <v>31.08.2022 23:09</v>
      </c>
      <c r="D30" s="6"/>
      <c r="E30" s="6"/>
    </row>
    <row r="31" spans="2:5" x14ac:dyDescent="0.25">
      <c r="B31" s="6" t="s">
        <v>170</v>
      </c>
      <c r="C31" s="6" t="str">
        <f>SUBSTITUTE(B31, ".", ":",3)</f>
        <v>31.08.2022 22:10</v>
      </c>
      <c r="D31" s="6"/>
      <c r="E31" s="6"/>
    </row>
    <row r="34" spans="2:9" x14ac:dyDescent="0.25">
      <c r="F34" s="4" t="str">
        <f ca="1">IF(F38="","",_xlfn.FORMULATEXT(F38))</f>
        <v>=MID(Aeg;19;10)</v>
      </c>
      <c r="H34" s="4" t="str">
        <f ca="1">IF(H38="","",_xlfn.FORMULATEXT(H38))</f>
        <v>=Hind/Kestus</v>
      </c>
    </row>
    <row r="35" spans="2:9" x14ac:dyDescent="0.25">
      <c r="E35" s="4" t="str">
        <f ca="1">IF(E38="","",_xlfn.FORMULATEXT(E38))</f>
        <v>=MID(Aeg;6;10)</v>
      </c>
      <c r="G35" s="4" t="str">
        <f ca="1">IF(G38="","",_xlfn.FORMULATEXT(G38))</f>
        <v>=Lõpp-Algus+1</v>
      </c>
      <c r="I35" s="4" t="str">
        <f ca="1">IF(I38="","",_xlfn.FORMULATEXT(I38))</f>
        <v>=RANK(H38;Päeva_maksumus;1)</v>
      </c>
    </row>
    <row r="36" spans="2:9" x14ac:dyDescent="0.25">
      <c r="B36" s="2" t="s">
        <v>397</v>
      </c>
    </row>
    <row r="37" spans="2:9" ht="31.5" x14ac:dyDescent="0.25">
      <c r="B37" s="75" t="s">
        <v>140</v>
      </c>
      <c r="C37" s="75" t="s">
        <v>141</v>
      </c>
      <c r="D37" s="75" t="s">
        <v>142</v>
      </c>
      <c r="E37" s="75" t="s">
        <v>12</v>
      </c>
      <c r="F37" s="76" t="s">
        <v>13</v>
      </c>
      <c r="G37" s="75" t="s">
        <v>143</v>
      </c>
      <c r="H37" s="77" t="s">
        <v>158</v>
      </c>
      <c r="I37" s="77" t="s">
        <v>386</v>
      </c>
    </row>
    <row r="38" spans="2:9" x14ac:dyDescent="0.25">
      <c r="B38" s="6" t="s">
        <v>144</v>
      </c>
      <c r="C38" s="66" t="s">
        <v>145</v>
      </c>
      <c r="D38" s="67">
        <v>959</v>
      </c>
      <c r="E38" s="68" t="str" cm="1">
        <f t="array" ref="E38:E45">MID(Aeg,6,10)</f>
        <v>24.02.2025</v>
      </c>
      <c r="F38" s="68" t="str" cm="1">
        <f t="array" ref="F38:F45">MID(Aeg,19,10)</f>
        <v>02.03.2025</v>
      </c>
      <c r="G38" s="69" cm="1">
        <f t="array" ref="G38:G45">Lõpp-Algus+1</f>
        <v>7</v>
      </c>
      <c r="H38" s="126" cm="1">
        <f t="array" ref="H38:H45">Hind/Kestus</f>
        <v>137</v>
      </c>
      <c r="I38" s="69">
        <f t="shared" ref="I38:I45" si="1">RANK(H38,Päeva_maksumus,1)</f>
        <v>2</v>
      </c>
    </row>
    <row r="39" spans="2:9" x14ac:dyDescent="0.25">
      <c r="B39" s="6" t="s">
        <v>146</v>
      </c>
      <c r="C39" s="66" t="s">
        <v>147</v>
      </c>
      <c r="D39" s="67">
        <v>1249</v>
      </c>
      <c r="E39" s="68" t="str">
        <v>02.03.2025</v>
      </c>
      <c r="F39" s="68" t="str">
        <v>09.03.2025</v>
      </c>
      <c r="G39" s="69">
        <v>8</v>
      </c>
      <c r="H39" s="126">
        <v>156.125</v>
      </c>
      <c r="I39" s="69">
        <f t="shared" si="1"/>
        <v>5</v>
      </c>
    </row>
    <row r="40" spans="2:9" x14ac:dyDescent="0.25">
      <c r="B40" s="6" t="s">
        <v>148</v>
      </c>
      <c r="C40" s="66" t="s">
        <v>147</v>
      </c>
      <c r="D40" s="67">
        <v>799</v>
      </c>
      <c r="E40" s="68" t="str">
        <v>02.03.2025</v>
      </c>
      <c r="F40" s="68" t="str">
        <v>09.03.2025</v>
      </c>
      <c r="G40" s="69">
        <v>8</v>
      </c>
      <c r="H40" s="126">
        <v>99.875</v>
      </c>
      <c r="I40" s="69">
        <f t="shared" si="1"/>
        <v>1</v>
      </c>
    </row>
    <row r="41" spans="2:9" x14ac:dyDescent="0.25">
      <c r="B41" s="6" t="s">
        <v>149</v>
      </c>
      <c r="C41" s="66" t="s">
        <v>147</v>
      </c>
      <c r="D41" s="67">
        <v>1199</v>
      </c>
      <c r="E41" s="68" t="str">
        <v>02.03.2025</v>
      </c>
      <c r="F41" s="68" t="str">
        <v>09.03.2025</v>
      </c>
      <c r="G41" s="69">
        <v>8</v>
      </c>
      <c r="H41" s="126">
        <v>149.875</v>
      </c>
      <c r="I41" s="69">
        <f t="shared" si="1"/>
        <v>4</v>
      </c>
    </row>
    <row r="42" spans="2:9" x14ac:dyDescent="0.25">
      <c r="B42" s="6" t="s">
        <v>150</v>
      </c>
      <c r="C42" s="66" t="s">
        <v>151</v>
      </c>
      <c r="D42" s="67">
        <v>1139</v>
      </c>
      <c r="E42" s="68" t="str">
        <v>08.03.2025</v>
      </c>
      <c r="F42" s="68" t="str">
        <v>15.03.2025</v>
      </c>
      <c r="G42" s="69">
        <v>8</v>
      </c>
      <c r="H42" s="126">
        <v>142.375</v>
      </c>
      <c r="I42" s="69">
        <f t="shared" si="1"/>
        <v>3</v>
      </c>
    </row>
    <row r="43" spans="2:9" x14ac:dyDescent="0.25">
      <c r="B43" s="6" t="s">
        <v>152</v>
      </c>
      <c r="C43" s="66" t="s">
        <v>153</v>
      </c>
      <c r="D43" s="67">
        <v>3499</v>
      </c>
      <c r="E43" s="68" t="str">
        <v>10.03.2025</v>
      </c>
      <c r="F43" s="68" t="str">
        <v>19.03.2025</v>
      </c>
      <c r="G43" s="69">
        <v>10</v>
      </c>
      <c r="H43" s="126">
        <v>349.9</v>
      </c>
      <c r="I43" s="69">
        <f t="shared" si="1"/>
        <v>8</v>
      </c>
    </row>
    <row r="44" spans="2:9" x14ac:dyDescent="0.25">
      <c r="B44" s="6" t="s">
        <v>154</v>
      </c>
      <c r="C44" s="66" t="s">
        <v>155</v>
      </c>
      <c r="D44" s="67">
        <v>1999</v>
      </c>
      <c r="E44" s="68" t="str">
        <v>11.03.2025</v>
      </c>
      <c r="F44" s="68" t="str">
        <v>22.03.2025</v>
      </c>
      <c r="G44" s="69">
        <v>12</v>
      </c>
      <c r="H44" s="126">
        <v>166.58333333333334</v>
      </c>
      <c r="I44" s="69">
        <f t="shared" si="1"/>
        <v>6</v>
      </c>
    </row>
    <row r="45" spans="2:9" x14ac:dyDescent="0.25">
      <c r="B45" s="6" t="s">
        <v>156</v>
      </c>
      <c r="C45" s="66" t="s">
        <v>157</v>
      </c>
      <c r="D45" s="67">
        <v>999</v>
      </c>
      <c r="E45" s="68" t="str">
        <v>17.04.2025</v>
      </c>
      <c r="F45" s="68" t="str">
        <v>21.04.2025</v>
      </c>
      <c r="G45" s="69">
        <v>5</v>
      </c>
      <c r="H45" s="126">
        <v>199.8</v>
      </c>
      <c r="I45" s="69">
        <f t="shared" si="1"/>
        <v>7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B0AF5-42FB-4197-A69F-D2CDBC97148E}">
  <sheetPr>
    <tabColor rgb="FFFF0000"/>
  </sheetPr>
  <dimension ref="A1:J23"/>
  <sheetViews>
    <sheetView zoomScale="190" zoomScaleNormal="190" workbookViewId="0"/>
  </sheetViews>
  <sheetFormatPr defaultColWidth="9.140625" defaultRowHeight="15" x14ac:dyDescent="0.25"/>
  <cols>
    <col min="1" max="1" width="15.7109375" customWidth="1"/>
    <col min="2" max="2" width="11.5703125" customWidth="1"/>
    <col min="4" max="4" width="11.7109375" customWidth="1"/>
    <col min="6" max="6" width="10.42578125" customWidth="1"/>
    <col min="7" max="7" width="9.42578125" customWidth="1"/>
    <col min="8" max="8" width="9.28515625" customWidth="1"/>
    <col min="9" max="9" width="8.42578125" bestFit="1" customWidth="1"/>
  </cols>
  <sheetData>
    <row r="1" spans="1:10" x14ac:dyDescent="0.25">
      <c r="C1" s="96"/>
      <c r="D1" s="96" t="str">
        <f ca="1">_xlfn.FORMULATEXT(D4)</f>
        <v>=ISNUMBER($B4)</v>
      </c>
      <c r="E1" s="96"/>
      <c r="F1" s="96" t="str">
        <f ca="1">_xlfn.FORMULATEXT(F4)</f>
        <v>=ISLOGICAL($B4)</v>
      </c>
      <c r="G1" s="96"/>
      <c r="H1" s="96" t="str">
        <f ca="1">_xlfn.FORMULATEXT(H4)</f>
        <v>=ISNA($B4)</v>
      </c>
      <c r="I1" s="96"/>
      <c r="J1" s="96" t="str">
        <f ca="1">_xlfn.FORMULATEXT(J4)</f>
        <v>=ISFORMULA(B4)</v>
      </c>
    </row>
    <row r="2" spans="1:10" x14ac:dyDescent="0.25">
      <c r="C2" s="96" t="str">
        <f ca="1">_xlfn.FORMULATEXT(C4)</f>
        <v>=ISBLANK($B4)</v>
      </c>
      <c r="D2" s="96"/>
      <c r="E2" s="96" t="str">
        <f ca="1">_xlfn.FORMULATEXT(E4)</f>
        <v>=ISTEXT($B4)</v>
      </c>
      <c r="F2" s="96"/>
      <c r="G2" s="96" t="str">
        <f ca="1">_xlfn.FORMULATEXT(G4)</f>
        <v>=ISERROR($B4)</v>
      </c>
      <c r="H2" s="96"/>
      <c r="I2" s="96" t="str">
        <f ca="1">_xlfn.FORMULATEXT(I4)</f>
        <v>=LEN(B4)</v>
      </c>
    </row>
    <row r="3" spans="1:10" x14ac:dyDescent="0.25">
      <c r="A3" s="97" t="s">
        <v>349</v>
      </c>
      <c r="B3" s="97" t="s">
        <v>350</v>
      </c>
      <c r="C3" s="97" t="s">
        <v>351</v>
      </c>
      <c r="D3" s="97" t="s">
        <v>352</v>
      </c>
      <c r="E3" s="97" t="s">
        <v>353</v>
      </c>
      <c r="F3" s="97" t="s">
        <v>354</v>
      </c>
      <c r="G3" s="97" t="s">
        <v>355</v>
      </c>
      <c r="H3" s="97" t="s">
        <v>356</v>
      </c>
      <c r="I3" s="97" t="s">
        <v>357</v>
      </c>
      <c r="J3" s="97" t="s">
        <v>358</v>
      </c>
    </row>
    <row r="4" spans="1:10" x14ac:dyDescent="0.25">
      <c r="A4" t="s">
        <v>359</v>
      </c>
      <c r="B4" s="98"/>
      <c r="C4" t="b">
        <f>ISBLANK($B4)</f>
        <v>1</v>
      </c>
      <c r="D4" t="b">
        <f>ISNUMBER($B4)</f>
        <v>0</v>
      </c>
      <c r="E4" t="b">
        <f>ISTEXT($B4)</f>
        <v>0</v>
      </c>
      <c r="F4" t="b">
        <f>ISLOGICAL($B4)</f>
        <v>0</v>
      </c>
      <c r="G4" t="b">
        <f>ISERROR($B4)</f>
        <v>0</v>
      </c>
      <c r="H4" t="b">
        <f>ISNA($B4)</f>
        <v>0</v>
      </c>
      <c r="I4">
        <f>LEN(B4)</f>
        <v>0</v>
      </c>
      <c r="J4" t="b">
        <f>_xlfn.ISFORMULA(B4)</f>
        <v>0</v>
      </c>
    </row>
    <row r="5" spans="1:10" x14ac:dyDescent="0.25">
      <c r="A5" t="s">
        <v>360</v>
      </c>
      <c r="B5" s="98" t="str">
        <f>_xlfn.IFNA(NA(),"")</f>
        <v/>
      </c>
      <c r="C5" t="b">
        <f t="shared" ref="C5:C14" si="0">ISBLANK($B5)</f>
        <v>0</v>
      </c>
      <c r="D5" t="b">
        <f t="shared" ref="D5:D14" si="1">ISNUMBER($B5)</f>
        <v>0</v>
      </c>
      <c r="E5" t="b">
        <f>ISTEXT($B5)</f>
        <v>1</v>
      </c>
      <c r="F5" t="b">
        <f t="shared" ref="F5:F14" si="2">ISLOGICAL($B5)</f>
        <v>0</v>
      </c>
      <c r="G5" t="b">
        <f t="shared" ref="G5:G14" si="3">ISERROR($B5)</f>
        <v>0</v>
      </c>
      <c r="H5" t="b">
        <f t="shared" ref="H5:H14" si="4">ISNA($B5)</f>
        <v>0</v>
      </c>
      <c r="I5">
        <f>LEN(B5)</f>
        <v>0</v>
      </c>
      <c r="J5" t="b">
        <f t="shared" ref="J5:J14" si="5">_xlfn.ISFORMULA(B5)</f>
        <v>1</v>
      </c>
    </row>
    <row r="6" spans="1:10" x14ac:dyDescent="0.25">
      <c r="A6" t="s">
        <v>361</v>
      </c>
      <c r="B6" s="98">
        <v>401</v>
      </c>
      <c r="C6" t="b">
        <f t="shared" si="0"/>
        <v>0</v>
      </c>
      <c r="D6" t="b">
        <f t="shared" si="1"/>
        <v>1</v>
      </c>
      <c r="E6" t="b">
        <f t="shared" ref="E6:E14" si="6">ISTEXT($B6)</f>
        <v>0</v>
      </c>
      <c r="F6" t="b">
        <f t="shared" si="2"/>
        <v>0</v>
      </c>
      <c r="G6" t="b">
        <f t="shared" si="3"/>
        <v>0</v>
      </c>
      <c r="H6" t="b">
        <f t="shared" si="4"/>
        <v>0</v>
      </c>
      <c r="I6">
        <f>LEN(B6)</f>
        <v>3</v>
      </c>
      <c r="J6" t="b">
        <f t="shared" si="5"/>
        <v>0</v>
      </c>
    </row>
    <row r="7" spans="1:10" x14ac:dyDescent="0.25">
      <c r="A7" t="s">
        <v>362</v>
      </c>
      <c r="B7" s="99">
        <f ca="1">TODAY()</f>
        <v>46274</v>
      </c>
      <c r="C7" t="b">
        <f t="shared" ca="1" si="0"/>
        <v>0</v>
      </c>
      <c r="D7" t="b">
        <f t="shared" ca="1" si="1"/>
        <v>1</v>
      </c>
      <c r="E7" t="b">
        <f t="shared" ca="1" si="6"/>
        <v>0</v>
      </c>
      <c r="F7" t="b">
        <f t="shared" ca="1" si="2"/>
        <v>0</v>
      </c>
      <c r="G7" t="b">
        <f t="shared" ca="1" si="3"/>
        <v>0</v>
      </c>
      <c r="H7" t="b">
        <f t="shared" ca="1" si="4"/>
        <v>0</v>
      </c>
      <c r="I7">
        <f ca="1">LEN(B7)</f>
        <v>5</v>
      </c>
      <c r="J7" t="b">
        <f t="shared" si="5"/>
        <v>1</v>
      </c>
    </row>
    <row r="8" spans="1:10" x14ac:dyDescent="0.25">
      <c r="A8" t="s">
        <v>363</v>
      </c>
      <c r="B8" s="100" t="str">
        <f ca="1">TEXT(TODAY(),"dd.mm.yyyy")</f>
        <v>09.09.2026</v>
      </c>
      <c r="C8" t="b">
        <f t="shared" ca="1" si="0"/>
        <v>0</v>
      </c>
      <c r="D8" t="b">
        <f t="shared" ca="1" si="1"/>
        <v>0</v>
      </c>
      <c r="E8" t="b">
        <f t="shared" ca="1" si="6"/>
        <v>1</v>
      </c>
      <c r="F8" t="b">
        <f t="shared" ca="1" si="2"/>
        <v>0</v>
      </c>
      <c r="G8" t="b">
        <f t="shared" ca="1" si="3"/>
        <v>0</v>
      </c>
      <c r="H8" t="b">
        <f t="shared" ca="1" si="4"/>
        <v>0</v>
      </c>
      <c r="I8">
        <f ca="1">LEN(B8)</f>
        <v>10</v>
      </c>
      <c r="J8" t="b">
        <f t="shared" si="5"/>
        <v>1</v>
      </c>
    </row>
    <row r="9" spans="1:10" x14ac:dyDescent="0.25">
      <c r="A9" t="s">
        <v>364</v>
      </c>
      <c r="B9" s="101">
        <v>0.41666666666666669</v>
      </c>
      <c r="C9" t="b">
        <f t="shared" si="0"/>
        <v>0</v>
      </c>
      <c r="D9" t="b">
        <f t="shared" si="1"/>
        <v>1</v>
      </c>
      <c r="E9" t="b">
        <f t="shared" si="6"/>
        <v>0</v>
      </c>
      <c r="F9" t="b">
        <f t="shared" si="2"/>
        <v>0</v>
      </c>
      <c r="G9" t="b">
        <f t="shared" si="3"/>
        <v>0</v>
      </c>
      <c r="H9" t="b">
        <f t="shared" si="4"/>
        <v>0</v>
      </c>
      <c r="I9">
        <f t="shared" ref="I9:I14" si="7">LEN(B9)</f>
        <v>17</v>
      </c>
      <c r="J9" t="b">
        <f t="shared" si="5"/>
        <v>0</v>
      </c>
    </row>
    <row r="10" spans="1:10" x14ac:dyDescent="0.25">
      <c r="A10" t="s">
        <v>365</v>
      </c>
      <c r="B10" s="98" t="s">
        <v>366</v>
      </c>
      <c r="C10" t="b">
        <f t="shared" si="0"/>
        <v>0</v>
      </c>
      <c r="D10" t="b">
        <f t="shared" si="1"/>
        <v>0</v>
      </c>
      <c r="E10" t="b">
        <f t="shared" si="6"/>
        <v>1</v>
      </c>
      <c r="F10" t="b">
        <f t="shared" si="2"/>
        <v>0</v>
      </c>
      <c r="G10" t="b">
        <f t="shared" si="3"/>
        <v>0</v>
      </c>
      <c r="H10" t="b">
        <f t="shared" si="4"/>
        <v>0</v>
      </c>
      <c r="I10">
        <f t="shared" si="7"/>
        <v>7</v>
      </c>
      <c r="J10" t="b">
        <f t="shared" si="5"/>
        <v>0</v>
      </c>
    </row>
    <row r="11" spans="1:10" x14ac:dyDescent="0.25">
      <c r="A11" t="s">
        <v>367</v>
      </c>
      <c r="B11" s="98" t="b">
        <f>TRUE()</f>
        <v>1</v>
      </c>
      <c r="C11" t="b">
        <f t="shared" si="0"/>
        <v>0</v>
      </c>
      <c r="D11" t="b">
        <f t="shared" si="1"/>
        <v>0</v>
      </c>
      <c r="E11" t="b">
        <f t="shared" si="6"/>
        <v>0</v>
      </c>
      <c r="F11" t="b">
        <f t="shared" si="2"/>
        <v>1</v>
      </c>
      <c r="G11" t="b">
        <f t="shared" si="3"/>
        <v>0</v>
      </c>
      <c r="H11" t="b">
        <f t="shared" si="4"/>
        <v>0</v>
      </c>
      <c r="I11">
        <f t="shared" si="7"/>
        <v>4</v>
      </c>
      <c r="J11" t="b">
        <f t="shared" si="5"/>
        <v>1</v>
      </c>
    </row>
    <row r="12" spans="1:10" x14ac:dyDescent="0.25">
      <c r="A12" t="s">
        <v>368</v>
      </c>
      <c r="B12" s="98" t="e">
        <f>NA()</f>
        <v>#N/A</v>
      </c>
      <c r="C12" t="b">
        <f t="shared" si="0"/>
        <v>0</v>
      </c>
      <c r="D12" t="b">
        <f t="shared" si="1"/>
        <v>0</v>
      </c>
      <c r="E12" t="b">
        <f t="shared" si="6"/>
        <v>0</v>
      </c>
      <c r="F12" t="b">
        <f t="shared" si="2"/>
        <v>0</v>
      </c>
      <c r="G12" t="b">
        <f t="shared" si="3"/>
        <v>1</v>
      </c>
      <c r="H12" t="b">
        <f t="shared" si="4"/>
        <v>1</v>
      </c>
      <c r="I12" t="e">
        <f>LEN(B12)</f>
        <v>#N/A</v>
      </c>
      <c r="J12" t="b">
        <f t="shared" si="5"/>
        <v>1</v>
      </c>
    </row>
    <row r="13" spans="1:10" x14ac:dyDescent="0.25">
      <c r="A13" t="s">
        <v>369</v>
      </c>
      <c r="B13" s="98" t="e">
        <f>B6/B1</f>
        <v>#DIV/0!</v>
      </c>
      <c r="C13" t="b">
        <f t="shared" si="0"/>
        <v>0</v>
      </c>
      <c r="D13" t="b">
        <f t="shared" si="1"/>
        <v>0</v>
      </c>
      <c r="E13" t="b">
        <f t="shared" si="6"/>
        <v>0</v>
      </c>
      <c r="F13" t="b">
        <f t="shared" si="2"/>
        <v>0</v>
      </c>
      <c r="G13" t="b">
        <f t="shared" si="3"/>
        <v>1</v>
      </c>
      <c r="H13" t="b">
        <f t="shared" si="4"/>
        <v>0</v>
      </c>
      <c r="I13" t="e">
        <f t="shared" si="7"/>
        <v>#DIV/0!</v>
      </c>
      <c r="J13" t="b">
        <f t="shared" si="5"/>
        <v>1</v>
      </c>
    </row>
    <row r="14" spans="1:10" x14ac:dyDescent="0.25">
      <c r="A14" t="s">
        <v>370</v>
      </c>
      <c r="B14" s="98" t="e">
        <f>uuu</f>
        <v>#NAME?</v>
      </c>
      <c r="C14" t="b">
        <f t="shared" si="0"/>
        <v>0</v>
      </c>
      <c r="D14" t="b">
        <f t="shared" si="1"/>
        <v>0</v>
      </c>
      <c r="E14" t="b">
        <f t="shared" si="6"/>
        <v>0</v>
      </c>
      <c r="F14" t="b">
        <f t="shared" si="2"/>
        <v>0</v>
      </c>
      <c r="G14" t="b">
        <f t="shared" si="3"/>
        <v>1</v>
      </c>
      <c r="H14" t="b">
        <f t="shared" si="4"/>
        <v>0</v>
      </c>
      <c r="I14" t="e">
        <f t="shared" si="7"/>
        <v>#NAME?</v>
      </c>
      <c r="J14" t="b">
        <f t="shared" si="5"/>
        <v>1</v>
      </c>
    </row>
    <row r="16" spans="1:10" x14ac:dyDescent="0.25">
      <c r="A16" t="s">
        <v>371</v>
      </c>
      <c r="B16" t="s">
        <v>372</v>
      </c>
      <c r="C16" s="102" t="str">
        <f ca="1">_xlfn.FORMULATEXT(E16)</f>
        <v>=INFO("RELEASE")</v>
      </c>
      <c r="E16" t="str">
        <f ca="1">INFO("RELEASE")</f>
        <v>16.0</v>
      </c>
    </row>
    <row r="17" spans="1:6" x14ac:dyDescent="0.25">
      <c r="B17" t="s">
        <v>373</v>
      </c>
      <c r="C17" s="102" t="str">
        <f t="shared" ref="C17:C18" ca="1" si="8">_xlfn.FORMULATEXT(E17)</f>
        <v>=INFO("DIRECTORY")</v>
      </c>
      <c r="E17" t="str">
        <f ca="1">INFO("DIRECTORY")</f>
        <v>C:\Users\juliar\Documents\</v>
      </c>
    </row>
    <row r="18" spans="1:6" x14ac:dyDescent="0.25">
      <c r="B18" t="s">
        <v>374</v>
      </c>
      <c r="C18" s="102" t="str">
        <f t="shared" ca="1" si="8"/>
        <v>=INFO("SYSTEM")</v>
      </c>
      <c r="E18" t="str">
        <f ca="1">INFO("SYSTEM")</f>
        <v>pcdos</v>
      </c>
    </row>
    <row r="20" spans="1:6" x14ac:dyDescent="0.25">
      <c r="A20" t="s">
        <v>375</v>
      </c>
      <c r="B20" s="98">
        <v>4</v>
      </c>
      <c r="C20" t="s">
        <v>376</v>
      </c>
      <c r="E20">
        <f>TYPE(B20)</f>
        <v>1</v>
      </c>
      <c r="F20" s="103" t="str">
        <f ca="1">_xlfn.FORMULATEXT(E20)</f>
        <v>=TYPE(B20)</v>
      </c>
    </row>
    <row r="21" spans="1:6" x14ac:dyDescent="0.25">
      <c r="B21" s="98" t="s">
        <v>365</v>
      </c>
      <c r="C21" t="s">
        <v>365</v>
      </c>
      <c r="E21">
        <f t="shared" ref="E21:E23" si="9">TYPE(B21)</f>
        <v>2</v>
      </c>
      <c r="F21" s="103" t="str">
        <f t="shared" ref="F21:F23" ca="1" si="10">_xlfn.FORMULATEXT(E21)</f>
        <v>=TYPE(B21)</v>
      </c>
    </row>
    <row r="22" spans="1:6" x14ac:dyDescent="0.25">
      <c r="B22" s="98" t="b">
        <v>0</v>
      </c>
      <c r="C22" t="s">
        <v>367</v>
      </c>
      <c r="E22">
        <f t="shared" si="9"/>
        <v>4</v>
      </c>
      <c r="F22" s="103" t="str">
        <f t="shared" ca="1" si="10"/>
        <v>=TYPE(B22)</v>
      </c>
    </row>
    <row r="23" spans="1:6" x14ac:dyDescent="0.25">
      <c r="B23" s="98" t="e">
        <f>B16/B11</f>
        <v>#VALUE!</v>
      </c>
      <c r="C23" t="s">
        <v>377</v>
      </c>
      <c r="E23">
        <f t="shared" si="9"/>
        <v>16</v>
      </c>
      <c r="F23" s="103" t="str">
        <f t="shared" ca="1" si="10"/>
        <v>=TYPE(B23)</v>
      </c>
    </row>
  </sheetData>
  <conditionalFormatting sqref="C4:H14 C16:C18">
    <cfRule type="cellIs" dxfId="3" priority="4" operator="equal">
      <formula>TRUE</formula>
    </cfRule>
  </conditionalFormatting>
  <conditionalFormatting sqref="J5">
    <cfRule type="cellIs" dxfId="2" priority="3" operator="equal">
      <formula>TRUE</formula>
    </cfRule>
  </conditionalFormatting>
  <conditionalFormatting sqref="J7:J8">
    <cfRule type="cellIs" dxfId="1" priority="2" operator="equal">
      <formula>TRUE</formula>
    </cfRule>
  </conditionalFormatting>
  <conditionalFormatting sqref="J11:J14">
    <cfRule type="cellIs" dxfId="0" priority="1" operator="equal">
      <formula>TRUE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B15B4-FF9D-45DD-A88E-72122D04AE9D}">
  <sheetPr>
    <tabColor theme="8" tint="0.39997558519241921"/>
  </sheetPr>
  <dimension ref="B3:F24"/>
  <sheetViews>
    <sheetView topLeftCell="A10" zoomScale="295" zoomScaleNormal="295" workbookViewId="0">
      <selection activeCell="B19" sqref="B19:B20"/>
    </sheetView>
  </sheetViews>
  <sheetFormatPr defaultRowHeight="15" x14ac:dyDescent="0.25"/>
  <cols>
    <col min="2" max="2" width="41.140625" customWidth="1"/>
    <col min="5" max="5" width="16.42578125" customWidth="1"/>
  </cols>
  <sheetData>
    <row r="3" spans="2:5" x14ac:dyDescent="0.25">
      <c r="B3" s="89" t="s">
        <v>205</v>
      </c>
      <c r="C3" s="90" t="s">
        <v>206</v>
      </c>
      <c r="D3" s="89" t="s">
        <v>212</v>
      </c>
    </row>
    <row r="4" spans="2:5" x14ac:dyDescent="0.25">
      <c r="B4" s="31" t="s">
        <v>207</v>
      </c>
      <c r="C4" s="92">
        <v>3</v>
      </c>
      <c r="D4" s="31" t="b">
        <f>C4&gt;0</f>
        <v>1</v>
      </c>
      <c r="E4" s="102" t="str">
        <f ca="1">IF(D4="","",_xlfn.FORMULATEXT(D4))</f>
        <v>=C4&gt;0</v>
      </c>
    </row>
    <row r="5" spans="2:5" x14ac:dyDescent="0.25">
      <c r="B5" s="31" t="s">
        <v>208</v>
      </c>
      <c r="C5" s="92">
        <v>5</v>
      </c>
      <c r="D5" s="31" t="b">
        <f>C5&lt;=0</f>
        <v>0</v>
      </c>
      <c r="E5" s="102" t="str">
        <f t="shared" ref="E5:E8" ca="1" si="0">IF(D5="","",_xlfn.FORMULATEXT(D5))</f>
        <v>=C5&lt;=0</v>
      </c>
    </row>
    <row r="6" spans="2:5" x14ac:dyDescent="0.25">
      <c r="B6" s="31" t="s">
        <v>209</v>
      </c>
      <c r="C6" s="92">
        <v>12</v>
      </c>
      <c r="D6" s="31" t="b">
        <f>AND(C6&gt;0,C6&lt;10)</f>
        <v>0</v>
      </c>
      <c r="E6" s="102" t="str">
        <f t="shared" ca="1" si="0"/>
        <v>=AND(C6&gt;0;C6&lt;10)</v>
      </c>
    </row>
    <row r="7" spans="2:5" x14ac:dyDescent="0.25">
      <c r="B7" s="31" t="s">
        <v>210</v>
      </c>
      <c r="C7" s="92">
        <v>12</v>
      </c>
      <c r="D7" s="31" t="b">
        <f>OR((C7&lt;0),(C7&gt;10))</f>
        <v>1</v>
      </c>
      <c r="E7" s="102" t="str">
        <f t="shared" ca="1" si="0"/>
        <v>=OR((C7&lt;0);(C7&gt;10))</v>
      </c>
    </row>
    <row r="8" spans="2:5" x14ac:dyDescent="0.25">
      <c r="B8" s="31" t="s">
        <v>211</v>
      </c>
      <c r="C8" s="92">
        <v>8</v>
      </c>
      <c r="D8" s="31" t="b">
        <f>NOT(AND(C8&gt;0,C8&lt;=10))</f>
        <v>0</v>
      </c>
      <c r="E8" s="102" t="str">
        <f t="shared" ca="1" si="0"/>
        <v>=NOT(AND(C8&gt;0;C8&lt;=10))</v>
      </c>
    </row>
    <row r="10" spans="2:5" x14ac:dyDescent="0.25">
      <c r="C10" s="90" t="s">
        <v>215</v>
      </c>
      <c r="D10" s="89" t="s">
        <v>212</v>
      </c>
    </row>
    <row r="11" spans="2:5" x14ac:dyDescent="0.25">
      <c r="B11" t="s">
        <v>216</v>
      </c>
      <c r="C11" s="92" t="s">
        <v>213</v>
      </c>
      <c r="D11" s="31"/>
      <c r="E11" s="102" t="str">
        <f t="shared" ref="E11:E13" ca="1" si="1">IF(D11="","",_xlfn.FORMULATEXT(D11))</f>
        <v/>
      </c>
    </row>
    <row r="12" spans="2:5" ht="30" x14ac:dyDescent="0.25">
      <c r="B12" s="91" t="s">
        <v>217</v>
      </c>
      <c r="C12" s="92" t="s">
        <v>214</v>
      </c>
      <c r="D12" s="31"/>
      <c r="E12" s="102" t="str">
        <f t="shared" ca="1" si="1"/>
        <v/>
      </c>
    </row>
    <row r="13" spans="2:5" x14ac:dyDescent="0.25">
      <c r="B13" s="91" t="s">
        <v>385</v>
      </c>
      <c r="C13" s="92" t="s">
        <v>214</v>
      </c>
      <c r="D13" s="31"/>
      <c r="E13" s="102" t="str">
        <f t="shared" ca="1" si="1"/>
        <v/>
      </c>
    </row>
    <row r="16" spans="2:5" x14ac:dyDescent="0.25">
      <c r="B16" s="31"/>
      <c r="C16" s="89" t="s">
        <v>378</v>
      </c>
      <c r="D16" s="89" t="s">
        <v>379</v>
      </c>
      <c r="E16" s="89" t="s">
        <v>212</v>
      </c>
    </row>
    <row r="17" spans="2:6" x14ac:dyDescent="0.25">
      <c r="B17" s="127" t="s">
        <v>382</v>
      </c>
      <c r="C17" s="118"/>
      <c r="D17" s="118"/>
      <c r="E17" s="31"/>
      <c r="F17" s="102" t="str">
        <f t="shared" ref="F17:F24" ca="1" si="2">IF(E17="","",_xlfn.FORMULATEXT(E17))</f>
        <v/>
      </c>
    </row>
    <row r="18" spans="2:6" x14ac:dyDescent="0.25">
      <c r="B18" s="127"/>
      <c r="C18" s="118"/>
      <c r="D18" s="118"/>
      <c r="E18" s="31"/>
      <c r="F18" s="102" t="str">
        <f t="shared" ca="1" si="2"/>
        <v/>
      </c>
    </row>
    <row r="19" spans="2:6" x14ac:dyDescent="0.25">
      <c r="B19" s="127" t="s">
        <v>383</v>
      </c>
      <c r="C19" s="118"/>
      <c r="D19" s="118"/>
      <c r="E19" s="31"/>
      <c r="F19" s="102" t="str">
        <f t="shared" ca="1" si="2"/>
        <v/>
      </c>
    </row>
    <row r="20" spans="2:6" x14ac:dyDescent="0.25">
      <c r="B20" s="127"/>
      <c r="C20" s="118"/>
      <c r="D20" s="118"/>
      <c r="E20" s="31"/>
      <c r="F20" s="102" t="str">
        <f t="shared" ca="1" si="2"/>
        <v/>
      </c>
    </row>
    <row r="21" spans="2:6" x14ac:dyDescent="0.25">
      <c r="B21" s="127" t="s">
        <v>380</v>
      </c>
      <c r="C21" s="118"/>
      <c r="D21" s="118"/>
      <c r="E21" s="31"/>
      <c r="F21" s="102" t="str">
        <f t="shared" ca="1" si="2"/>
        <v/>
      </c>
    </row>
    <row r="22" spans="2:6" x14ac:dyDescent="0.25">
      <c r="B22" s="127"/>
      <c r="C22" s="118"/>
      <c r="D22" s="118"/>
      <c r="E22" s="31"/>
      <c r="F22" s="102" t="str">
        <f t="shared" ca="1" si="2"/>
        <v/>
      </c>
    </row>
    <row r="23" spans="2:6" x14ac:dyDescent="0.25">
      <c r="B23" s="127" t="s">
        <v>381</v>
      </c>
      <c r="C23" s="118"/>
      <c r="D23" s="118"/>
      <c r="E23" s="31"/>
      <c r="F23" s="102" t="str">
        <f t="shared" ca="1" si="2"/>
        <v/>
      </c>
    </row>
    <row r="24" spans="2:6" x14ac:dyDescent="0.25">
      <c r="B24" s="127"/>
      <c r="C24" s="118"/>
      <c r="D24" s="118"/>
      <c r="E24" s="31"/>
      <c r="F24" s="102" t="str">
        <f t="shared" ca="1" si="2"/>
        <v/>
      </c>
    </row>
  </sheetData>
  <mergeCells count="4">
    <mergeCell ref="B21:B22"/>
    <mergeCell ref="B23:B24"/>
    <mergeCell ref="B17:B18"/>
    <mergeCell ref="B19:B20"/>
  </mergeCells>
  <phoneticPr fontId="28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8AF33-5388-41A6-9782-E24ACD9FF56E}">
  <sheetPr>
    <tabColor rgb="FFFF0000"/>
  </sheetPr>
  <dimension ref="B1:G19"/>
  <sheetViews>
    <sheetView zoomScale="175" zoomScaleNormal="175" workbookViewId="0">
      <selection activeCell="D25" sqref="D25"/>
    </sheetView>
  </sheetViews>
  <sheetFormatPr defaultRowHeight="15" x14ac:dyDescent="0.25"/>
  <cols>
    <col min="2" max="2" width="18" customWidth="1"/>
    <col min="3" max="3" width="10" bestFit="1" customWidth="1"/>
    <col min="4" max="4" width="10.85546875" bestFit="1" customWidth="1"/>
    <col min="6" max="6" width="12.7109375" bestFit="1" customWidth="1"/>
  </cols>
  <sheetData>
    <row r="1" spans="2:7" x14ac:dyDescent="0.25">
      <c r="B1" s="38" t="s">
        <v>139</v>
      </c>
    </row>
    <row r="3" spans="2:7" ht="15.75" x14ac:dyDescent="0.25">
      <c r="B3" s="50" t="s">
        <v>123</v>
      </c>
    </row>
    <row r="5" spans="2:7" ht="18" x14ac:dyDescent="0.25">
      <c r="B5" s="51" t="s">
        <v>124</v>
      </c>
      <c r="C5" s="52"/>
      <c r="D5" s="53"/>
      <c r="E5" s="50"/>
      <c r="F5" s="54"/>
      <c r="G5" s="54"/>
    </row>
    <row r="6" spans="2:7" ht="15.75" x14ac:dyDescent="0.25">
      <c r="B6" s="54"/>
      <c r="C6" s="54"/>
      <c r="D6" s="54"/>
      <c r="E6" s="54"/>
      <c r="F6" s="54"/>
      <c r="G6" s="54"/>
    </row>
    <row r="7" spans="2:7" ht="15.75" x14ac:dyDescent="0.25">
      <c r="B7" s="55" t="s">
        <v>61</v>
      </c>
      <c r="C7" s="56" t="s">
        <v>62</v>
      </c>
      <c r="D7" s="56" t="s">
        <v>63</v>
      </c>
      <c r="E7" s="55" t="s">
        <v>64</v>
      </c>
      <c r="F7" s="57" t="s">
        <v>65</v>
      </c>
      <c r="G7" s="55" t="s">
        <v>66</v>
      </c>
    </row>
    <row r="8" spans="2:7" ht="15.75" x14ac:dyDescent="0.25">
      <c r="B8" s="58">
        <v>37807240251</v>
      </c>
      <c r="C8" s="59" t="s">
        <v>125</v>
      </c>
      <c r="D8" s="59" t="s">
        <v>126</v>
      </c>
      <c r="E8" s="60" t="s">
        <v>127</v>
      </c>
      <c r="F8" s="61">
        <v>28695</v>
      </c>
      <c r="G8" s="60">
        <v>20</v>
      </c>
    </row>
    <row r="9" spans="2:7" ht="15.75" x14ac:dyDescent="0.25">
      <c r="B9" s="58">
        <v>48011250013</v>
      </c>
      <c r="C9" s="59" t="s">
        <v>128</v>
      </c>
      <c r="D9" s="59" t="s">
        <v>126</v>
      </c>
      <c r="E9" s="62" t="str">
        <f>IF(MOD(LEFT(B9),2)=1,"mees","naine")</f>
        <v>naine</v>
      </c>
      <c r="F9" s="63">
        <f>DATE(MID(B9,2,2)+IF(LEFT(B9,1)&gt;="5",2000,1900),MID(B9,4,2),MID(B9,6,2))</f>
        <v>29550</v>
      </c>
      <c r="G9" s="64">
        <f ca="1">INT((TODAY()-F9)/365.25)</f>
        <v>45</v>
      </c>
    </row>
    <row r="10" spans="2:7" ht="15.75" x14ac:dyDescent="0.25">
      <c r="B10" s="58">
        <v>37503120543</v>
      </c>
      <c r="C10" s="59" t="s">
        <v>129</v>
      </c>
      <c r="D10" s="59" t="s">
        <v>130</v>
      </c>
      <c r="E10" s="62" t="str">
        <f t="shared" ref="E10:E13" si="0">IF(MOD(LEFT(B10),2)=1,"mees","naine")</f>
        <v>mees</v>
      </c>
      <c r="F10" s="63">
        <f t="shared" ref="F10:F13" si="1">DATE(MID(B10,2,2)+IF(LEFT(B10,1)&gt;="5",2000,1900),MID(B10,4,2),MID(B10,6,2))</f>
        <v>27465</v>
      </c>
      <c r="G10" s="64">
        <f t="shared" ref="G10:G13" ca="1" si="2">INT((TODAY()-F10)/365.25)</f>
        <v>51</v>
      </c>
    </row>
    <row r="11" spans="2:7" ht="15.75" x14ac:dyDescent="0.25">
      <c r="B11" s="58">
        <v>61012240021</v>
      </c>
      <c r="C11" s="59" t="s">
        <v>131</v>
      </c>
      <c r="D11" s="59" t="s">
        <v>132</v>
      </c>
      <c r="E11" s="62" t="str">
        <f t="shared" si="0"/>
        <v>naine</v>
      </c>
      <c r="F11" s="63">
        <f t="shared" si="1"/>
        <v>40536</v>
      </c>
      <c r="G11" s="64">
        <f t="shared" ca="1" si="2"/>
        <v>15</v>
      </c>
    </row>
    <row r="12" spans="2:7" ht="15.75" x14ac:dyDescent="0.25">
      <c r="B12" s="58">
        <v>51009060302</v>
      </c>
      <c r="C12" s="59" t="s">
        <v>133</v>
      </c>
      <c r="D12" s="59" t="s">
        <v>134</v>
      </c>
      <c r="E12" s="62" t="str">
        <f t="shared" si="0"/>
        <v>mees</v>
      </c>
      <c r="F12" s="63">
        <f t="shared" si="1"/>
        <v>40427</v>
      </c>
      <c r="G12" s="64">
        <f t="shared" ca="1" si="2"/>
        <v>16</v>
      </c>
    </row>
    <row r="13" spans="2:7" ht="15.75" x14ac:dyDescent="0.25">
      <c r="B13" s="58">
        <v>60204050936</v>
      </c>
      <c r="C13" s="59" t="s">
        <v>135</v>
      </c>
      <c r="D13" s="59" t="s">
        <v>136</v>
      </c>
      <c r="E13" s="62" t="str">
        <f t="shared" si="0"/>
        <v>naine</v>
      </c>
      <c r="F13" s="63">
        <f t="shared" si="1"/>
        <v>37351</v>
      </c>
      <c r="G13" s="64">
        <f t="shared" ca="1" si="2"/>
        <v>24</v>
      </c>
    </row>
    <row r="14" spans="2:7" ht="15.75" x14ac:dyDescent="0.25">
      <c r="B14" s="58"/>
      <c r="C14" s="59"/>
      <c r="D14" s="59"/>
      <c r="E14" s="62"/>
      <c r="F14" s="63"/>
      <c r="G14" s="64"/>
    </row>
    <row r="15" spans="2:7" ht="15.75" x14ac:dyDescent="0.25">
      <c r="B15" s="58" t="str">
        <f>LEFT(B9)</f>
        <v>4</v>
      </c>
      <c r="C15" s="59"/>
      <c r="D15" s="65" t="s">
        <v>137</v>
      </c>
      <c r="E15" s="62"/>
      <c r="F15" s="63"/>
      <c r="G15" s="64"/>
    </row>
    <row r="16" spans="2:7" ht="15.75" x14ac:dyDescent="0.25">
      <c r="B16" s="58"/>
      <c r="C16" s="59"/>
      <c r="D16" s="65" t="s">
        <v>138</v>
      </c>
      <c r="E16" s="62"/>
      <c r="F16" s="63"/>
      <c r="G16" s="64"/>
    </row>
    <row r="17" spans="2:7" ht="15.75" x14ac:dyDescent="0.25">
      <c r="B17" s="58"/>
      <c r="C17" s="59"/>
      <c r="D17" s="59"/>
      <c r="E17" s="62"/>
      <c r="F17" s="63"/>
      <c r="G17" s="64"/>
    </row>
    <row r="18" spans="2:7" ht="15.75" x14ac:dyDescent="0.25">
      <c r="B18" s="58"/>
      <c r="C18" s="59"/>
      <c r="D18" s="59"/>
      <c r="E18" s="62"/>
      <c r="F18" s="63"/>
      <c r="G18" s="64"/>
    </row>
    <row r="19" spans="2:7" ht="15.75" x14ac:dyDescent="0.25">
      <c r="B19" s="58"/>
      <c r="C19" s="59"/>
      <c r="D19" s="59"/>
      <c r="E19" s="62"/>
      <c r="F19" s="63"/>
      <c r="G19" s="64"/>
    </row>
  </sheetData>
  <hyperlinks>
    <hyperlink ref="B3" r:id="rId1" xr:uid="{2808FB58-DE49-431D-BD36-6373A2C221BC}"/>
  </hyperlinks>
  <pageMargins left="0.7" right="0.7" top="0.75" bottom="0.75" header="0.3" footer="0.3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A918B-93D4-4233-BAC7-BD3B9899AB58}">
  <sheetPr>
    <tabColor rgb="FFFFFF00"/>
  </sheetPr>
  <dimension ref="B3:Q91"/>
  <sheetViews>
    <sheetView workbookViewId="0"/>
  </sheetViews>
  <sheetFormatPr defaultRowHeight="15" x14ac:dyDescent="0.25"/>
  <cols>
    <col min="2" max="2" width="16.85546875" bestFit="1" customWidth="1"/>
    <col min="4" max="4" width="6.5703125" customWidth="1"/>
    <col min="5" max="5" width="7.42578125" customWidth="1"/>
    <col min="7" max="7" width="13.7109375" bestFit="1" customWidth="1"/>
    <col min="8" max="8" width="10.42578125" customWidth="1"/>
    <col min="9" max="9" width="9.140625" hidden="1" customWidth="1"/>
    <col min="12" max="12" width="14.140625" customWidth="1"/>
    <col min="13" max="13" width="9" customWidth="1"/>
    <col min="14" max="14" width="15.5703125" customWidth="1"/>
  </cols>
  <sheetData>
    <row r="3" spans="2:17" x14ac:dyDescent="0.25">
      <c r="B3" s="35" t="s">
        <v>42</v>
      </c>
      <c r="C3" s="35" t="s">
        <v>64</v>
      </c>
      <c r="D3" s="35" t="s">
        <v>66</v>
      </c>
      <c r="E3" s="35" t="s">
        <v>4</v>
      </c>
      <c r="F3" s="35" t="s">
        <v>218</v>
      </c>
      <c r="G3" s="35" t="s">
        <v>219</v>
      </c>
      <c r="H3" s="35" t="s">
        <v>220</v>
      </c>
      <c r="I3" s="93" t="s">
        <v>221</v>
      </c>
    </row>
    <row r="4" spans="2:17" x14ac:dyDescent="0.25">
      <c r="B4" t="s">
        <v>222</v>
      </c>
      <c r="C4" t="s">
        <v>223</v>
      </c>
      <c r="D4">
        <v>24</v>
      </c>
      <c r="E4">
        <v>660</v>
      </c>
      <c r="F4" t="s">
        <v>224</v>
      </c>
      <c r="G4" t="s">
        <v>225</v>
      </c>
      <c r="H4" t="s">
        <v>226</v>
      </c>
      <c r="I4" s="94">
        <f t="shared" ref="I4:I67" ca="1" si="0">RAND()</f>
        <v>0.37947455654899409</v>
      </c>
      <c r="O4" s="88" t="s">
        <v>346</v>
      </c>
      <c r="P4" s="31"/>
      <c r="Q4" s="102" t="str">
        <f t="shared" ref="Q4:Q6" ca="1" si="1">IF(P4="","",_xlfn.FORMULATEXT(P4))</f>
        <v/>
      </c>
    </row>
    <row r="5" spans="2:17" x14ac:dyDescent="0.25">
      <c r="B5" t="s">
        <v>227</v>
      </c>
      <c r="C5" t="s">
        <v>223</v>
      </c>
      <c r="D5">
        <v>48</v>
      </c>
      <c r="E5">
        <v>1070</v>
      </c>
      <c r="F5" t="s">
        <v>228</v>
      </c>
      <c r="G5" t="s">
        <v>229</v>
      </c>
      <c r="H5" t="s">
        <v>230</v>
      </c>
      <c r="I5" s="94">
        <f t="shared" ca="1" si="0"/>
        <v>0.70715279873350978</v>
      </c>
      <c r="O5" s="88" t="s">
        <v>347</v>
      </c>
      <c r="P5" s="31"/>
      <c r="Q5" s="102" t="str">
        <f t="shared" ca="1" si="1"/>
        <v/>
      </c>
    </row>
    <row r="6" spans="2:17" x14ac:dyDescent="0.25">
      <c r="B6" t="s">
        <v>231</v>
      </c>
      <c r="C6" t="s">
        <v>127</v>
      </c>
      <c r="D6">
        <v>52</v>
      </c>
      <c r="E6">
        <v>1090</v>
      </c>
      <c r="F6" t="s">
        <v>232</v>
      </c>
      <c r="G6" t="s">
        <v>233</v>
      </c>
      <c r="H6" t="s">
        <v>234</v>
      </c>
      <c r="I6" s="94">
        <f t="shared" ca="1" si="0"/>
        <v>0.90405569008765851</v>
      </c>
      <c r="O6" s="88" t="s">
        <v>348</v>
      </c>
      <c r="P6" s="31"/>
      <c r="Q6" s="102" t="str">
        <f t="shared" ca="1" si="1"/>
        <v/>
      </c>
    </row>
    <row r="7" spans="2:17" x14ac:dyDescent="0.25">
      <c r="B7" t="s">
        <v>235</v>
      </c>
      <c r="C7" t="s">
        <v>127</v>
      </c>
      <c r="D7">
        <v>21</v>
      </c>
      <c r="E7">
        <v>700</v>
      </c>
      <c r="F7" t="s">
        <v>236</v>
      </c>
      <c r="G7" t="s">
        <v>225</v>
      </c>
      <c r="H7" t="s">
        <v>226</v>
      </c>
      <c r="I7" s="94">
        <f t="shared" ca="1" si="0"/>
        <v>0.4403468523426004</v>
      </c>
    </row>
    <row r="8" spans="2:17" x14ac:dyDescent="0.25">
      <c r="B8" t="s">
        <v>237</v>
      </c>
      <c r="C8" t="s">
        <v>127</v>
      </c>
      <c r="D8">
        <v>26</v>
      </c>
      <c r="E8">
        <v>650</v>
      </c>
      <c r="F8" t="s">
        <v>232</v>
      </c>
      <c r="G8" t="s">
        <v>238</v>
      </c>
      <c r="H8" t="s">
        <v>239</v>
      </c>
      <c r="I8" s="94">
        <f t="shared" ca="1" si="0"/>
        <v>0.18557279154930195</v>
      </c>
    </row>
    <row r="9" spans="2:17" x14ac:dyDescent="0.25">
      <c r="B9" t="s">
        <v>240</v>
      </c>
      <c r="C9" t="s">
        <v>127</v>
      </c>
      <c r="D9">
        <v>47</v>
      </c>
      <c r="E9">
        <v>1030</v>
      </c>
      <c r="F9" t="s">
        <v>236</v>
      </c>
      <c r="G9" t="s">
        <v>233</v>
      </c>
      <c r="H9" t="s">
        <v>234</v>
      </c>
      <c r="I9" s="94">
        <f t="shared" ca="1" si="0"/>
        <v>0.79513177893836406</v>
      </c>
      <c r="M9" s="102" t="str">
        <f t="shared" ref="M9:P9" ca="1" si="2">IF(M12="","",_xlfn.FORMULATEXT(M12))</f>
        <v/>
      </c>
      <c r="N9" s="102" t="str">
        <f t="shared" ca="1" si="2"/>
        <v/>
      </c>
      <c r="O9" s="102" t="str">
        <f t="shared" ca="1" si="2"/>
        <v/>
      </c>
      <c r="P9" s="102" t="str">
        <f t="shared" ca="1" si="2"/>
        <v/>
      </c>
    </row>
    <row r="10" spans="2:17" x14ac:dyDescent="0.25">
      <c r="B10" t="s">
        <v>241</v>
      </c>
      <c r="C10" t="s">
        <v>127</v>
      </c>
      <c r="D10">
        <v>42</v>
      </c>
      <c r="E10">
        <v>870</v>
      </c>
      <c r="F10" t="s">
        <v>242</v>
      </c>
      <c r="G10" t="s">
        <v>233</v>
      </c>
      <c r="H10" t="s">
        <v>243</v>
      </c>
      <c r="I10" s="94">
        <f t="shared" ca="1" si="0"/>
        <v>0.73207437195564962</v>
      </c>
    </row>
    <row r="11" spans="2:17" x14ac:dyDescent="0.25">
      <c r="B11" t="s">
        <v>244</v>
      </c>
      <c r="C11" t="s">
        <v>127</v>
      </c>
      <c r="D11">
        <v>56</v>
      </c>
      <c r="E11">
        <v>720</v>
      </c>
      <c r="F11" t="s">
        <v>224</v>
      </c>
      <c r="G11" t="s">
        <v>238</v>
      </c>
      <c r="H11" t="s">
        <v>245</v>
      </c>
      <c r="I11" s="94">
        <f t="shared" ca="1" si="0"/>
        <v>0.11505558472636668</v>
      </c>
      <c r="L11" s="95" t="s">
        <v>219</v>
      </c>
      <c r="M11" s="89" t="s">
        <v>344</v>
      </c>
      <c r="N11" s="89" t="s">
        <v>345</v>
      </c>
      <c r="O11" s="89" t="s">
        <v>127</v>
      </c>
      <c r="P11" s="89" t="s">
        <v>223</v>
      </c>
    </row>
    <row r="12" spans="2:17" x14ac:dyDescent="0.25">
      <c r="B12" t="s">
        <v>246</v>
      </c>
      <c r="C12" t="s">
        <v>127</v>
      </c>
      <c r="D12">
        <v>49</v>
      </c>
      <c r="E12">
        <v>1050</v>
      </c>
      <c r="F12" t="s">
        <v>247</v>
      </c>
      <c r="G12" t="s">
        <v>229</v>
      </c>
      <c r="H12" t="s">
        <v>226</v>
      </c>
      <c r="I12" s="94">
        <f t="shared" ca="1" si="0"/>
        <v>0.89209176444483052</v>
      </c>
      <c r="L12" s="31" t="s">
        <v>229</v>
      </c>
      <c r="M12" s="31"/>
      <c r="N12" s="31"/>
      <c r="O12" s="31"/>
      <c r="P12" s="31"/>
    </row>
    <row r="13" spans="2:17" x14ac:dyDescent="0.25">
      <c r="B13" t="s">
        <v>248</v>
      </c>
      <c r="C13" t="s">
        <v>223</v>
      </c>
      <c r="D13">
        <v>41</v>
      </c>
      <c r="E13">
        <v>860</v>
      </c>
      <c r="F13" t="s">
        <v>224</v>
      </c>
      <c r="G13" t="s">
        <v>249</v>
      </c>
      <c r="H13" t="s">
        <v>250</v>
      </c>
      <c r="I13" s="94">
        <f t="shared" ca="1" si="0"/>
        <v>0.99489765929906149</v>
      </c>
      <c r="L13" s="31" t="s">
        <v>259</v>
      </c>
      <c r="M13" s="31"/>
      <c r="N13" s="31"/>
      <c r="O13" s="31"/>
      <c r="P13" s="31"/>
    </row>
    <row r="14" spans="2:17" x14ac:dyDescent="0.25">
      <c r="B14" t="s">
        <v>251</v>
      </c>
      <c r="C14" t="s">
        <v>127</v>
      </c>
      <c r="D14">
        <v>60</v>
      </c>
      <c r="E14">
        <v>760</v>
      </c>
      <c r="F14" t="s">
        <v>232</v>
      </c>
      <c r="G14" t="s">
        <v>238</v>
      </c>
      <c r="H14" t="s">
        <v>252</v>
      </c>
      <c r="I14" s="94">
        <f t="shared" ca="1" si="0"/>
        <v>0.15334716495951628</v>
      </c>
      <c r="L14" s="31" t="s">
        <v>225</v>
      </c>
      <c r="M14" s="31"/>
      <c r="N14" s="31"/>
      <c r="O14" s="31"/>
      <c r="P14" s="31"/>
    </row>
    <row r="15" spans="2:17" x14ac:dyDescent="0.25">
      <c r="B15" t="s">
        <v>253</v>
      </c>
      <c r="C15" t="s">
        <v>223</v>
      </c>
      <c r="D15">
        <v>19</v>
      </c>
      <c r="E15">
        <v>830</v>
      </c>
      <c r="F15" t="s">
        <v>224</v>
      </c>
      <c r="G15" t="s">
        <v>249</v>
      </c>
      <c r="H15" t="s">
        <v>254</v>
      </c>
      <c r="I15" s="94">
        <f t="shared" ca="1" si="0"/>
        <v>0.52190643653613777</v>
      </c>
      <c r="L15" s="31" t="s">
        <v>265</v>
      </c>
      <c r="M15" s="31"/>
      <c r="N15" s="31"/>
      <c r="O15" s="31"/>
      <c r="P15" s="31"/>
    </row>
    <row r="16" spans="2:17" x14ac:dyDescent="0.25">
      <c r="B16" t="s">
        <v>255</v>
      </c>
      <c r="C16" t="s">
        <v>127</v>
      </c>
      <c r="D16">
        <v>36</v>
      </c>
      <c r="E16">
        <v>1150</v>
      </c>
      <c r="F16" t="s">
        <v>228</v>
      </c>
      <c r="G16" t="s">
        <v>229</v>
      </c>
      <c r="H16" t="s">
        <v>256</v>
      </c>
      <c r="I16" s="94">
        <f t="shared" ca="1" si="0"/>
        <v>0.12525101645154157</v>
      </c>
      <c r="L16" s="31" t="s">
        <v>268</v>
      </c>
      <c r="M16" s="31"/>
      <c r="N16" s="31"/>
      <c r="O16" s="31"/>
      <c r="P16" s="31"/>
    </row>
    <row r="17" spans="2:16" x14ac:dyDescent="0.25">
      <c r="B17" t="s">
        <v>257</v>
      </c>
      <c r="C17" t="s">
        <v>223</v>
      </c>
      <c r="D17">
        <v>50</v>
      </c>
      <c r="E17">
        <v>2540</v>
      </c>
      <c r="F17" t="s">
        <v>258</v>
      </c>
      <c r="G17" t="s">
        <v>259</v>
      </c>
      <c r="H17" t="s">
        <v>243</v>
      </c>
      <c r="I17" s="94">
        <f t="shared" ca="1" si="0"/>
        <v>3.9028514787562529E-2</v>
      </c>
      <c r="L17" s="31" t="s">
        <v>249</v>
      </c>
      <c r="M17" s="31"/>
      <c r="N17" s="31"/>
      <c r="O17" s="31"/>
      <c r="P17" s="31"/>
    </row>
    <row r="18" spans="2:16" x14ac:dyDescent="0.25">
      <c r="B18" t="s">
        <v>260</v>
      </c>
      <c r="C18" t="s">
        <v>127</v>
      </c>
      <c r="D18">
        <v>49</v>
      </c>
      <c r="E18">
        <v>3270</v>
      </c>
      <c r="F18" t="s">
        <v>247</v>
      </c>
      <c r="G18" t="s">
        <v>259</v>
      </c>
      <c r="H18" t="s">
        <v>230</v>
      </c>
      <c r="I18" s="94">
        <f t="shared" ca="1" si="0"/>
        <v>5.2600708259798235E-2</v>
      </c>
      <c r="L18" s="31" t="s">
        <v>238</v>
      </c>
      <c r="M18" s="31"/>
      <c r="N18" s="31"/>
      <c r="O18" s="31"/>
      <c r="P18" s="31"/>
    </row>
    <row r="19" spans="2:16" x14ac:dyDescent="0.25">
      <c r="B19" t="s">
        <v>261</v>
      </c>
      <c r="C19" t="s">
        <v>127</v>
      </c>
      <c r="D19">
        <v>56</v>
      </c>
      <c r="E19">
        <v>1090</v>
      </c>
      <c r="F19" t="s">
        <v>262</v>
      </c>
      <c r="G19" t="s">
        <v>229</v>
      </c>
      <c r="H19" t="s">
        <v>252</v>
      </c>
      <c r="I19" s="94">
        <f t="shared" ca="1" si="0"/>
        <v>0.5323732003253665</v>
      </c>
      <c r="L19" s="31" t="s">
        <v>233</v>
      </c>
      <c r="M19" s="31"/>
      <c r="N19" s="31"/>
      <c r="O19" s="31"/>
      <c r="P19" s="31"/>
    </row>
    <row r="20" spans="2:16" x14ac:dyDescent="0.25">
      <c r="B20" t="s">
        <v>263</v>
      </c>
      <c r="C20" t="s">
        <v>127</v>
      </c>
      <c r="D20">
        <v>33</v>
      </c>
      <c r="E20">
        <v>1150</v>
      </c>
      <c r="F20" t="s">
        <v>264</v>
      </c>
      <c r="G20" t="s">
        <v>265</v>
      </c>
      <c r="H20" t="s">
        <v>266</v>
      </c>
      <c r="I20" s="94">
        <f t="shared" ca="1" si="0"/>
        <v>0.39708602826317485</v>
      </c>
    </row>
    <row r="21" spans="2:16" x14ac:dyDescent="0.25">
      <c r="B21" t="s">
        <v>267</v>
      </c>
      <c r="C21" t="s">
        <v>127</v>
      </c>
      <c r="D21">
        <v>60</v>
      </c>
      <c r="E21">
        <v>1378</v>
      </c>
      <c r="F21" t="s">
        <v>262</v>
      </c>
      <c r="G21" t="s">
        <v>268</v>
      </c>
      <c r="H21" t="s">
        <v>266</v>
      </c>
      <c r="I21" s="94">
        <f t="shared" ca="1" si="0"/>
        <v>0.54069164438157702</v>
      </c>
    </row>
    <row r="22" spans="2:16" x14ac:dyDescent="0.25">
      <c r="B22" t="s">
        <v>269</v>
      </c>
      <c r="C22" t="s">
        <v>223</v>
      </c>
      <c r="D22">
        <v>45</v>
      </c>
      <c r="E22">
        <v>1370</v>
      </c>
      <c r="F22" t="s">
        <v>232</v>
      </c>
      <c r="G22" t="s">
        <v>268</v>
      </c>
      <c r="H22" t="s">
        <v>243</v>
      </c>
      <c r="I22" s="94">
        <f t="shared" ca="1" si="0"/>
        <v>0.99081223791473483</v>
      </c>
    </row>
    <row r="23" spans="2:16" x14ac:dyDescent="0.25">
      <c r="B23" t="s">
        <v>270</v>
      </c>
      <c r="C23" t="s">
        <v>127</v>
      </c>
      <c r="D23">
        <v>55</v>
      </c>
      <c r="E23">
        <v>1150</v>
      </c>
      <c r="F23" t="s">
        <v>271</v>
      </c>
      <c r="G23" t="s">
        <v>265</v>
      </c>
      <c r="H23" t="s">
        <v>272</v>
      </c>
      <c r="I23" s="94">
        <f t="shared" ca="1" si="0"/>
        <v>0.3568288277499716</v>
      </c>
      <c r="M23" s="102" t="str">
        <f ca="1">IF(M26="","",_xlfn.FORMULATEXT(M26))</f>
        <v/>
      </c>
    </row>
    <row r="24" spans="2:16" x14ac:dyDescent="0.25">
      <c r="B24" t="s">
        <v>273</v>
      </c>
      <c r="C24" t="s">
        <v>127</v>
      </c>
      <c r="D24">
        <v>19</v>
      </c>
      <c r="E24">
        <v>700</v>
      </c>
      <c r="F24" t="s">
        <v>262</v>
      </c>
      <c r="G24" t="s">
        <v>238</v>
      </c>
      <c r="H24" t="s">
        <v>230</v>
      </c>
      <c r="I24" s="94">
        <f t="shared" ca="1" si="0"/>
        <v>0.23959124211888883</v>
      </c>
    </row>
    <row r="25" spans="2:16" x14ac:dyDescent="0.25">
      <c r="B25" t="s">
        <v>274</v>
      </c>
      <c r="C25" t="s">
        <v>127</v>
      </c>
      <c r="D25">
        <v>47</v>
      </c>
      <c r="E25">
        <v>1160</v>
      </c>
      <c r="F25" t="s">
        <v>232</v>
      </c>
      <c r="G25" t="s">
        <v>229</v>
      </c>
      <c r="H25" t="s">
        <v>243</v>
      </c>
      <c r="I25" s="94">
        <f t="shared" ca="1" si="0"/>
        <v>0.76612466911919752</v>
      </c>
      <c r="L25" s="95" t="s">
        <v>220</v>
      </c>
      <c r="M25" s="89" t="s">
        <v>127</v>
      </c>
      <c r="N25" s="89" t="s">
        <v>223</v>
      </c>
    </row>
    <row r="26" spans="2:16" x14ac:dyDescent="0.25">
      <c r="B26" t="s">
        <v>275</v>
      </c>
      <c r="C26" t="s">
        <v>223</v>
      </c>
      <c r="D26">
        <v>44</v>
      </c>
      <c r="E26">
        <v>850</v>
      </c>
      <c r="F26" t="s">
        <v>271</v>
      </c>
      <c r="G26" t="s">
        <v>233</v>
      </c>
      <c r="H26" t="s">
        <v>245</v>
      </c>
      <c r="I26" s="94">
        <f t="shared" ca="1" si="0"/>
        <v>0.71115317269648226</v>
      </c>
      <c r="L26" s="31" t="s">
        <v>266</v>
      </c>
      <c r="M26" s="31"/>
      <c r="N26" s="31"/>
    </row>
    <row r="27" spans="2:16" x14ac:dyDescent="0.25">
      <c r="B27" t="s">
        <v>276</v>
      </c>
      <c r="C27" t="s">
        <v>223</v>
      </c>
      <c r="D27">
        <v>19</v>
      </c>
      <c r="E27">
        <v>830</v>
      </c>
      <c r="F27" t="s">
        <v>242</v>
      </c>
      <c r="G27" t="s">
        <v>233</v>
      </c>
      <c r="H27" t="s">
        <v>256</v>
      </c>
      <c r="I27" s="94">
        <f t="shared" ca="1" si="0"/>
        <v>0.16623006353224301</v>
      </c>
      <c r="L27" s="31" t="s">
        <v>256</v>
      </c>
      <c r="M27" s="31"/>
      <c r="N27" s="31"/>
    </row>
    <row r="28" spans="2:16" x14ac:dyDescent="0.25">
      <c r="B28" t="s">
        <v>277</v>
      </c>
      <c r="C28" t="s">
        <v>127</v>
      </c>
      <c r="D28">
        <v>50</v>
      </c>
      <c r="E28">
        <v>2080</v>
      </c>
      <c r="F28" t="s">
        <v>247</v>
      </c>
      <c r="G28" t="s">
        <v>259</v>
      </c>
      <c r="H28" t="s">
        <v>272</v>
      </c>
      <c r="I28" s="94">
        <f t="shared" ca="1" si="0"/>
        <v>0.59586605943214199</v>
      </c>
      <c r="L28" s="31" t="s">
        <v>239</v>
      </c>
      <c r="M28" s="31"/>
      <c r="N28" s="31"/>
    </row>
    <row r="29" spans="2:16" x14ac:dyDescent="0.25">
      <c r="B29" t="s">
        <v>278</v>
      </c>
      <c r="C29" t="s">
        <v>127</v>
      </c>
      <c r="D29">
        <v>50</v>
      </c>
      <c r="E29">
        <v>860</v>
      </c>
      <c r="F29" t="s">
        <v>224</v>
      </c>
      <c r="G29" t="s">
        <v>233</v>
      </c>
      <c r="H29" t="s">
        <v>234</v>
      </c>
      <c r="I29" s="94">
        <f t="shared" ca="1" si="0"/>
        <v>5.2235913224100372E-2</v>
      </c>
      <c r="L29" s="31" t="s">
        <v>250</v>
      </c>
      <c r="M29" s="31"/>
      <c r="N29" s="31"/>
    </row>
    <row r="30" spans="2:16" x14ac:dyDescent="0.25">
      <c r="B30" t="s">
        <v>279</v>
      </c>
      <c r="C30" t="s">
        <v>127</v>
      </c>
      <c r="D30">
        <v>60</v>
      </c>
      <c r="E30">
        <v>1190</v>
      </c>
      <c r="F30" t="s">
        <v>271</v>
      </c>
      <c r="G30" t="s">
        <v>233</v>
      </c>
      <c r="H30" t="s">
        <v>266</v>
      </c>
      <c r="I30" s="94">
        <f t="shared" ca="1" si="0"/>
        <v>0.52728236858182542</v>
      </c>
      <c r="L30" s="31" t="s">
        <v>243</v>
      </c>
      <c r="M30" s="31"/>
      <c r="N30" s="31"/>
    </row>
    <row r="31" spans="2:16" x14ac:dyDescent="0.25">
      <c r="B31" t="s">
        <v>280</v>
      </c>
      <c r="C31" t="s">
        <v>223</v>
      </c>
      <c r="D31">
        <v>22</v>
      </c>
      <c r="E31">
        <v>750</v>
      </c>
      <c r="F31" t="s">
        <v>262</v>
      </c>
      <c r="G31" t="s">
        <v>225</v>
      </c>
      <c r="H31" t="s">
        <v>252</v>
      </c>
      <c r="I31" s="94">
        <f t="shared" ca="1" si="0"/>
        <v>0.42623267773823903</v>
      </c>
      <c r="L31" s="31" t="s">
        <v>284</v>
      </c>
      <c r="M31" s="31"/>
      <c r="N31" s="31"/>
    </row>
    <row r="32" spans="2:16" x14ac:dyDescent="0.25">
      <c r="B32" t="s">
        <v>281</v>
      </c>
      <c r="C32" t="s">
        <v>223</v>
      </c>
      <c r="D32">
        <v>21</v>
      </c>
      <c r="E32">
        <v>730</v>
      </c>
      <c r="F32" t="s">
        <v>282</v>
      </c>
      <c r="G32" t="s">
        <v>225</v>
      </c>
      <c r="H32" t="s">
        <v>254</v>
      </c>
      <c r="I32" s="94">
        <f t="shared" ca="1" si="0"/>
        <v>0.62038951643233275</v>
      </c>
      <c r="L32" s="31" t="s">
        <v>254</v>
      </c>
      <c r="M32" s="31"/>
      <c r="N32" s="31"/>
    </row>
    <row r="33" spans="2:14" x14ac:dyDescent="0.25">
      <c r="B33" t="s">
        <v>283</v>
      </c>
      <c r="C33" t="s">
        <v>127</v>
      </c>
      <c r="D33">
        <v>50</v>
      </c>
      <c r="E33">
        <v>860</v>
      </c>
      <c r="F33" t="s">
        <v>236</v>
      </c>
      <c r="G33" t="s">
        <v>265</v>
      </c>
      <c r="H33" t="s">
        <v>284</v>
      </c>
      <c r="I33" s="94">
        <f t="shared" ca="1" si="0"/>
        <v>0.67807433564441577</v>
      </c>
      <c r="L33" s="31" t="s">
        <v>234</v>
      </c>
      <c r="M33" s="31"/>
      <c r="N33" s="31"/>
    </row>
    <row r="34" spans="2:14" x14ac:dyDescent="0.25">
      <c r="B34" t="s">
        <v>285</v>
      </c>
      <c r="C34" t="s">
        <v>223</v>
      </c>
      <c r="D34">
        <v>51</v>
      </c>
      <c r="E34">
        <v>940</v>
      </c>
      <c r="F34" t="s">
        <v>258</v>
      </c>
      <c r="G34" t="s">
        <v>249</v>
      </c>
      <c r="H34" t="s">
        <v>266</v>
      </c>
      <c r="I34" s="94">
        <f t="shared" ca="1" si="0"/>
        <v>0.82262781788012163</v>
      </c>
      <c r="L34" s="31" t="s">
        <v>252</v>
      </c>
      <c r="M34" s="31"/>
      <c r="N34" s="31"/>
    </row>
    <row r="35" spans="2:14" x14ac:dyDescent="0.25">
      <c r="B35" t="s">
        <v>286</v>
      </c>
      <c r="C35" t="s">
        <v>127</v>
      </c>
      <c r="D35">
        <v>43</v>
      </c>
      <c r="E35">
        <v>1080</v>
      </c>
      <c r="F35" t="s">
        <v>247</v>
      </c>
      <c r="G35" t="s">
        <v>233</v>
      </c>
      <c r="H35" t="s">
        <v>234</v>
      </c>
      <c r="I35" s="94">
        <f t="shared" ca="1" si="0"/>
        <v>0.98963786849794877</v>
      </c>
      <c r="L35" s="31" t="s">
        <v>245</v>
      </c>
      <c r="M35" s="31"/>
      <c r="N35" s="31"/>
    </row>
    <row r="36" spans="2:14" x14ac:dyDescent="0.25">
      <c r="B36" t="s">
        <v>287</v>
      </c>
      <c r="C36" t="s">
        <v>127</v>
      </c>
      <c r="D36">
        <v>48</v>
      </c>
      <c r="E36">
        <v>1160</v>
      </c>
      <c r="F36" t="s">
        <v>242</v>
      </c>
      <c r="G36" t="s">
        <v>233</v>
      </c>
      <c r="H36" t="s">
        <v>256</v>
      </c>
      <c r="I36" s="94">
        <f t="shared" ca="1" si="0"/>
        <v>0.41376639394362147</v>
      </c>
      <c r="L36" s="31" t="s">
        <v>226</v>
      </c>
      <c r="M36" s="31"/>
      <c r="N36" s="31"/>
    </row>
    <row r="37" spans="2:14" x14ac:dyDescent="0.25">
      <c r="B37" t="s">
        <v>288</v>
      </c>
      <c r="C37" t="s">
        <v>127</v>
      </c>
      <c r="D37">
        <v>49</v>
      </c>
      <c r="E37">
        <v>930</v>
      </c>
      <c r="F37" t="s">
        <v>282</v>
      </c>
      <c r="G37" t="s">
        <v>233</v>
      </c>
      <c r="H37" t="s">
        <v>245</v>
      </c>
      <c r="I37" s="94">
        <f t="shared" ca="1" si="0"/>
        <v>0.12666828098662841</v>
      </c>
      <c r="L37" s="31" t="s">
        <v>272</v>
      </c>
      <c r="M37" s="31"/>
      <c r="N37" s="31"/>
    </row>
    <row r="38" spans="2:14" x14ac:dyDescent="0.25">
      <c r="B38" t="s">
        <v>289</v>
      </c>
      <c r="C38" t="s">
        <v>127</v>
      </c>
      <c r="D38">
        <v>60</v>
      </c>
      <c r="E38">
        <v>1270</v>
      </c>
      <c r="F38" t="s">
        <v>242</v>
      </c>
      <c r="G38" t="s">
        <v>265</v>
      </c>
      <c r="H38" t="s">
        <v>272</v>
      </c>
      <c r="I38" s="94">
        <f t="shared" ca="1" si="0"/>
        <v>0.24797789357789701</v>
      </c>
      <c r="L38" s="31" t="s">
        <v>230</v>
      </c>
      <c r="M38" s="31"/>
      <c r="N38" s="31"/>
    </row>
    <row r="39" spans="2:14" x14ac:dyDescent="0.25">
      <c r="B39" t="s">
        <v>290</v>
      </c>
      <c r="C39" t="s">
        <v>127</v>
      </c>
      <c r="D39">
        <v>40</v>
      </c>
      <c r="E39">
        <v>1070</v>
      </c>
      <c r="F39" t="s">
        <v>232</v>
      </c>
      <c r="G39" t="s">
        <v>233</v>
      </c>
      <c r="H39" t="s">
        <v>284</v>
      </c>
      <c r="I39" s="94">
        <f t="shared" ca="1" si="0"/>
        <v>0.22410742414845553</v>
      </c>
    </row>
    <row r="40" spans="2:14" x14ac:dyDescent="0.25">
      <c r="B40" t="s">
        <v>291</v>
      </c>
      <c r="C40" t="s">
        <v>223</v>
      </c>
      <c r="D40">
        <v>46</v>
      </c>
      <c r="E40">
        <v>980</v>
      </c>
      <c r="F40" t="s">
        <v>236</v>
      </c>
      <c r="G40" t="s">
        <v>249</v>
      </c>
      <c r="H40" t="s">
        <v>234</v>
      </c>
      <c r="I40" s="94">
        <f t="shared" ca="1" si="0"/>
        <v>0.49118703852025658</v>
      </c>
    </row>
    <row r="41" spans="2:14" x14ac:dyDescent="0.25">
      <c r="B41" t="s">
        <v>292</v>
      </c>
      <c r="C41" t="s">
        <v>223</v>
      </c>
      <c r="D41">
        <v>42</v>
      </c>
      <c r="E41">
        <v>850</v>
      </c>
      <c r="F41" t="s">
        <v>242</v>
      </c>
      <c r="G41" t="s">
        <v>249</v>
      </c>
      <c r="H41" t="s">
        <v>234</v>
      </c>
      <c r="I41" s="94">
        <f t="shared" ca="1" si="0"/>
        <v>0.34279012245167628</v>
      </c>
    </row>
    <row r="42" spans="2:14" x14ac:dyDescent="0.25">
      <c r="B42" t="s">
        <v>293</v>
      </c>
      <c r="C42" t="s">
        <v>127</v>
      </c>
      <c r="D42">
        <v>23</v>
      </c>
      <c r="E42">
        <v>1030</v>
      </c>
      <c r="F42" t="s">
        <v>228</v>
      </c>
      <c r="G42" t="s">
        <v>265</v>
      </c>
      <c r="H42" t="s">
        <v>284</v>
      </c>
      <c r="I42" s="94">
        <f t="shared" ca="1" si="0"/>
        <v>0.69916611938572992</v>
      </c>
    </row>
    <row r="43" spans="2:14" x14ac:dyDescent="0.25">
      <c r="B43" t="s">
        <v>294</v>
      </c>
      <c r="C43" t="s">
        <v>127</v>
      </c>
      <c r="D43">
        <v>45</v>
      </c>
      <c r="E43">
        <v>1420</v>
      </c>
      <c r="F43" t="s">
        <v>242</v>
      </c>
      <c r="G43" t="s">
        <v>268</v>
      </c>
      <c r="H43" t="s">
        <v>226</v>
      </c>
      <c r="I43" s="94">
        <f t="shared" ca="1" si="0"/>
        <v>0.67909791738172254</v>
      </c>
    </row>
    <row r="44" spans="2:14" x14ac:dyDescent="0.25">
      <c r="B44" t="s">
        <v>295</v>
      </c>
      <c r="C44" t="s">
        <v>127</v>
      </c>
      <c r="D44">
        <v>50</v>
      </c>
      <c r="E44">
        <v>1027</v>
      </c>
      <c r="F44" t="s">
        <v>232</v>
      </c>
      <c r="G44" t="s">
        <v>265</v>
      </c>
      <c r="H44" t="s">
        <v>239</v>
      </c>
      <c r="I44" s="94">
        <f t="shared" ca="1" si="0"/>
        <v>0.96808427992829049</v>
      </c>
    </row>
    <row r="45" spans="2:14" x14ac:dyDescent="0.25">
      <c r="B45" t="s">
        <v>296</v>
      </c>
      <c r="C45" t="s">
        <v>223</v>
      </c>
      <c r="D45">
        <v>50</v>
      </c>
      <c r="E45">
        <v>970</v>
      </c>
      <c r="F45" t="s">
        <v>242</v>
      </c>
      <c r="G45" t="s">
        <v>229</v>
      </c>
      <c r="H45" t="s">
        <v>226</v>
      </c>
      <c r="I45" s="94">
        <f t="shared" ca="1" si="0"/>
        <v>0.41925708191095323</v>
      </c>
    </row>
    <row r="46" spans="2:14" x14ac:dyDescent="0.25">
      <c r="B46" t="s">
        <v>297</v>
      </c>
      <c r="C46" t="s">
        <v>127</v>
      </c>
      <c r="D46">
        <v>45</v>
      </c>
      <c r="E46">
        <v>960</v>
      </c>
      <c r="F46" t="s">
        <v>262</v>
      </c>
      <c r="G46" t="s">
        <v>233</v>
      </c>
      <c r="H46" t="s">
        <v>252</v>
      </c>
      <c r="I46" s="94">
        <f t="shared" ca="1" si="0"/>
        <v>0.18235096125619221</v>
      </c>
    </row>
    <row r="47" spans="2:14" x14ac:dyDescent="0.25">
      <c r="B47" t="s">
        <v>298</v>
      </c>
      <c r="C47" t="s">
        <v>223</v>
      </c>
      <c r="D47">
        <v>42</v>
      </c>
      <c r="E47">
        <v>960</v>
      </c>
      <c r="F47" t="s">
        <v>258</v>
      </c>
      <c r="G47" t="s">
        <v>249</v>
      </c>
      <c r="H47" t="s">
        <v>226</v>
      </c>
      <c r="I47" s="94">
        <f t="shared" ca="1" si="0"/>
        <v>0.20247535597845612</v>
      </c>
    </row>
    <row r="48" spans="2:14" x14ac:dyDescent="0.25">
      <c r="B48" t="s">
        <v>299</v>
      </c>
      <c r="C48" t="s">
        <v>127</v>
      </c>
      <c r="D48">
        <v>53</v>
      </c>
      <c r="E48">
        <v>1050</v>
      </c>
      <c r="F48" t="s">
        <v>228</v>
      </c>
      <c r="G48" t="s">
        <v>233</v>
      </c>
      <c r="H48" t="s">
        <v>245</v>
      </c>
      <c r="I48" s="94">
        <f t="shared" ca="1" si="0"/>
        <v>0.11525666601103024</v>
      </c>
    </row>
    <row r="49" spans="2:9" x14ac:dyDescent="0.25">
      <c r="B49" t="s">
        <v>300</v>
      </c>
      <c r="C49" t="s">
        <v>127</v>
      </c>
      <c r="D49">
        <v>38</v>
      </c>
      <c r="E49">
        <v>1290</v>
      </c>
      <c r="F49" t="s">
        <v>247</v>
      </c>
      <c r="G49" t="s">
        <v>265</v>
      </c>
      <c r="H49" t="s">
        <v>226</v>
      </c>
      <c r="I49" s="94">
        <f t="shared" ca="1" si="0"/>
        <v>0.78133707121007578</v>
      </c>
    </row>
    <row r="50" spans="2:9" x14ac:dyDescent="0.25">
      <c r="B50" t="s">
        <v>301</v>
      </c>
      <c r="C50" t="s">
        <v>223</v>
      </c>
      <c r="D50">
        <v>59</v>
      </c>
      <c r="E50">
        <v>650</v>
      </c>
      <c r="F50" t="s">
        <v>302</v>
      </c>
      <c r="G50" t="s">
        <v>225</v>
      </c>
      <c r="H50" t="s">
        <v>284</v>
      </c>
      <c r="I50" s="94">
        <f t="shared" ca="1" si="0"/>
        <v>0.49675948509507462</v>
      </c>
    </row>
    <row r="51" spans="2:9" x14ac:dyDescent="0.25">
      <c r="B51" t="s">
        <v>303</v>
      </c>
      <c r="C51" t="s">
        <v>127</v>
      </c>
      <c r="D51">
        <v>55</v>
      </c>
      <c r="E51">
        <v>2270</v>
      </c>
      <c r="F51" t="s">
        <v>247</v>
      </c>
      <c r="G51" t="s">
        <v>259</v>
      </c>
      <c r="H51" t="s">
        <v>272</v>
      </c>
      <c r="I51" s="94">
        <f t="shared" ca="1" si="0"/>
        <v>0.29159038060966103</v>
      </c>
    </row>
    <row r="52" spans="2:9" x14ac:dyDescent="0.25">
      <c r="B52" t="s">
        <v>304</v>
      </c>
      <c r="C52" t="s">
        <v>127</v>
      </c>
      <c r="D52">
        <v>34</v>
      </c>
      <c r="E52">
        <v>1370</v>
      </c>
      <c r="F52" t="s">
        <v>232</v>
      </c>
      <c r="G52" t="s">
        <v>229</v>
      </c>
      <c r="H52" t="s">
        <v>254</v>
      </c>
      <c r="I52" s="94">
        <f t="shared" ca="1" si="0"/>
        <v>0.90561829874010391</v>
      </c>
    </row>
    <row r="53" spans="2:9" x14ac:dyDescent="0.25">
      <c r="B53" t="s">
        <v>305</v>
      </c>
      <c r="C53" t="s">
        <v>223</v>
      </c>
      <c r="D53">
        <v>57</v>
      </c>
      <c r="E53">
        <v>750</v>
      </c>
      <c r="F53" t="s">
        <v>302</v>
      </c>
      <c r="G53" t="s">
        <v>238</v>
      </c>
      <c r="H53" t="s">
        <v>239</v>
      </c>
      <c r="I53" s="94">
        <f t="shared" ca="1" si="0"/>
        <v>0.45564786824477588</v>
      </c>
    </row>
    <row r="54" spans="2:9" x14ac:dyDescent="0.25">
      <c r="B54" t="s">
        <v>306</v>
      </c>
      <c r="C54" t="s">
        <v>127</v>
      </c>
      <c r="D54">
        <v>42</v>
      </c>
      <c r="E54">
        <v>1160</v>
      </c>
      <c r="F54" t="s">
        <v>228</v>
      </c>
      <c r="G54" t="s">
        <v>233</v>
      </c>
      <c r="H54" t="s">
        <v>239</v>
      </c>
      <c r="I54" s="94">
        <f t="shared" ca="1" si="0"/>
        <v>0.3121118200231261</v>
      </c>
    </row>
    <row r="55" spans="2:9" x14ac:dyDescent="0.25">
      <c r="B55" t="s">
        <v>307</v>
      </c>
      <c r="C55" t="s">
        <v>127</v>
      </c>
      <c r="D55">
        <v>57</v>
      </c>
      <c r="E55">
        <v>1360</v>
      </c>
      <c r="F55" t="s">
        <v>232</v>
      </c>
      <c r="G55" t="s">
        <v>229</v>
      </c>
      <c r="H55" t="s">
        <v>250</v>
      </c>
      <c r="I55" s="94">
        <f t="shared" ca="1" si="0"/>
        <v>3.4983459435027342E-3</v>
      </c>
    </row>
    <row r="56" spans="2:9" x14ac:dyDescent="0.25">
      <c r="B56" t="s">
        <v>308</v>
      </c>
      <c r="C56" t="s">
        <v>223</v>
      </c>
      <c r="D56">
        <v>48</v>
      </c>
      <c r="E56">
        <v>1270</v>
      </c>
      <c r="F56" t="s">
        <v>242</v>
      </c>
      <c r="G56" t="s">
        <v>268</v>
      </c>
      <c r="H56" t="s">
        <v>243</v>
      </c>
      <c r="I56" s="94">
        <f t="shared" ca="1" si="0"/>
        <v>0.36213773590390963</v>
      </c>
    </row>
    <row r="57" spans="2:9" x14ac:dyDescent="0.25">
      <c r="B57" t="s">
        <v>309</v>
      </c>
      <c r="C57" t="s">
        <v>127</v>
      </c>
      <c r="D57">
        <v>52</v>
      </c>
      <c r="E57">
        <v>3650</v>
      </c>
      <c r="F57" t="s">
        <v>242</v>
      </c>
      <c r="G57" t="s">
        <v>259</v>
      </c>
      <c r="H57" t="s">
        <v>284</v>
      </c>
      <c r="I57" s="94">
        <f t="shared" ca="1" si="0"/>
        <v>0.25573377805143316</v>
      </c>
    </row>
    <row r="58" spans="2:9" x14ac:dyDescent="0.25">
      <c r="B58" t="s">
        <v>310</v>
      </c>
      <c r="C58" t="s">
        <v>223</v>
      </c>
      <c r="D58">
        <v>23</v>
      </c>
      <c r="E58">
        <v>3650</v>
      </c>
      <c r="F58" t="s">
        <v>247</v>
      </c>
      <c r="G58" t="s">
        <v>268</v>
      </c>
      <c r="H58" t="s">
        <v>245</v>
      </c>
      <c r="I58" s="94">
        <f t="shared" ca="1" si="0"/>
        <v>0.87569860018866208</v>
      </c>
    </row>
    <row r="59" spans="2:9" x14ac:dyDescent="0.25">
      <c r="B59" t="s">
        <v>311</v>
      </c>
      <c r="C59" t="s">
        <v>127</v>
      </c>
      <c r="D59">
        <v>43</v>
      </c>
      <c r="E59">
        <v>1050</v>
      </c>
      <c r="F59" t="s">
        <v>236</v>
      </c>
      <c r="G59" t="s">
        <v>233</v>
      </c>
      <c r="H59" t="s">
        <v>226</v>
      </c>
      <c r="I59" s="94">
        <f t="shared" ca="1" si="0"/>
        <v>0.53869303536552615</v>
      </c>
    </row>
    <row r="60" spans="2:9" x14ac:dyDescent="0.25">
      <c r="B60" t="s">
        <v>312</v>
      </c>
      <c r="C60" t="s">
        <v>223</v>
      </c>
      <c r="D60">
        <v>40</v>
      </c>
      <c r="E60">
        <v>1120</v>
      </c>
      <c r="F60" t="s">
        <v>262</v>
      </c>
      <c r="G60" t="s">
        <v>233</v>
      </c>
      <c r="H60" t="s">
        <v>266</v>
      </c>
      <c r="I60" s="94">
        <f t="shared" ca="1" si="0"/>
        <v>0.52259111481048703</v>
      </c>
    </row>
    <row r="61" spans="2:9" x14ac:dyDescent="0.25">
      <c r="B61" t="s">
        <v>313</v>
      </c>
      <c r="C61" t="s">
        <v>223</v>
      </c>
      <c r="D61">
        <v>50</v>
      </c>
      <c r="E61">
        <v>860</v>
      </c>
      <c r="F61" t="s">
        <v>228</v>
      </c>
      <c r="G61" t="s">
        <v>249</v>
      </c>
      <c r="H61" t="s">
        <v>230</v>
      </c>
      <c r="I61" s="94">
        <f t="shared" ca="1" si="0"/>
        <v>0.91374982842157859</v>
      </c>
    </row>
    <row r="62" spans="2:9" x14ac:dyDescent="0.25">
      <c r="B62" t="s">
        <v>314</v>
      </c>
      <c r="C62" t="s">
        <v>127</v>
      </c>
      <c r="D62">
        <v>52</v>
      </c>
      <c r="E62">
        <v>1140</v>
      </c>
      <c r="F62" t="s">
        <v>247</v>
      </c>
      <c r="G62" t="s">
        <v>233</v>
      </c>
      <c r="H62" t="s">
        <v>243</v>
      </c>
      <c r="I62" s="94">
        <f t="shared" ca="1" si="0"/>
        <v>7.2302859539747022E-2</v>
      </c>
    </row>
    <row r="63" spans="2:9" x14ac:dyDescent="0.25">
      <c r="B63" t="s">
        <v>315</v>
      </c>
      <c r="C63" t="s">
        <v>127</v>
      </c>
      <c r="D63">
        <v>49</v>
      </c>
      <c r="E63">
        <v>1070</v>
      </c>
      <c r="F63" t="s">
        <v>247</v>
      </c>
      <c r="G63" t="s">
        <v>229</v>
      </c>
      <c r="H63" t="s">
        <v>272</v>
      </c>
      <c r="I63" s="94">
        <f t="shared" ca="1" si="0"/>
        <v>0.80580702892536649</v>
      </c>
    </row>
    <row r="64" spans="2:9" x14ac:dyDescent="0.25">
      <c r="B64" t="s">
        <v>316</v>
      </c>
      <c r="C64" t="s">
        <v>223</v>
      </c>
      <c r="D64">
        <v>48</v>
      </c>
      <c r="E64">
        <v>1120</v>
      </c>
      <c r="F64" t="s">
        <v>258</v>
      </c>
      <c r="G64" t="s">
        <v>249</v>
      </c>
      <c r="H64" t="s">
        <v>252</v>
      </c>
      <c r="I64" s="94">
        <f t="shared" ca="1" si="0"/>
        <v>0.1507559250293895</v>
      </c>
    </row>
    <row r="65" spans="2:9" x14ac:dyDescent="0.25">
      <c r="B65" t="s">
        <v>317</v>
      </c>
      <c r="C65" t="s">
        <v>223</v>
      </c>
      <c r="D65">
        <v>40</v>
      </c>
      <c r="E65">
        <v>960</v>
      </c>
      <c r="F65" t="s">
        <v>262</v>
      </c>
      <c r="G65" t="s">
        <v>233</v>
      </c>
      <c r="H65" t="s">
        <v>226</v>
      </c>
      <c r="I65" s="94">
        <f t="shared" ca="1" si="0"/>
        <v>0.13827785746551324</v>
      </c>
    </row>
    <row r="66" spans="2:9" x14ac:dyDescent="0.25">
      <c r="B66" t="s">
        <v>318</v>
      </c>
      <c r="C66" t="s">
        <v>127</v>
      </c>
      <c r="D66">
        <v>60</v>
      </c>
      <c r="E66">
        <v>1050</v>
      </c>
      <c r="F66" t="s">
        <v>258</v>
      </c>
      <c r="G66" t="s">
        <v>229</v>
      </c>
      <c r="H66" t="s">
        <v>254</v>
      </c>
      <c r="I66" s="94">
        <f t="shared" ca="1" si="0"/>
        <v>0.38638347733274314</v>
      </c>
    </row>
    <row r="67" spans="2:9" x14ac:dyDescent="0.25">
      <c r="B67" t="s">
        <v>319</v>
      </c>
      <c r="C67" t="s">
        <v>223</v>
      </c>
      <c r="D67">
        <v>39</v>
      </c>
      <c r="E67">
        <v>770</v>
      </c>
      <c r="F67" t="s">
        <v>236</v>
      </c>
      <c r="G67" t="s">
        <v>249</v>
      </c>
      <c r="H67" t="s">
        <v>245</v>
      </c>
      <c r="I67" s="94">
        <f t="shared" ca="1" si="0"/>
        <v>0.40925819210438408</v>
      </c>
    </row>
    <row r="68" spans="2:9" x14ac:dyDescent="0.25">
      <c r="B68" t="s">
        <v>320</v>
      </c>
      <c r="C68" t="s">
        <v>127</v>
      </c>
      <c r="D68">
        <v>52</v>
      </c>
      <c r="E68">
        <v>850</v>
      </c>
      <c r="F68" t="s">
        <v>247</v>
      </c>
      <c r="G68" t="s">
        <v>249</v>
      </c>
      <c r="H68" t="s">
        <v>245</v>
      </c>
      <c r="I68" s="94">
        <f t="shared" ref="I68:I91" ca="1" si="3">RAND()</f>
        <v>0.19237557074163059</v>
      </c>
    </row>
    <row r="69" spans="2:9" x14ac:dyDescent="0.25">
      <c r="B69" t="s">
        <v>321</v>
      </c>
      <c r="C69" t="s">
        <v>223</v>
      </c>
      <c r="D69">
        <v>38</v>
      </c>
      <c r="E69">
        <v>720</v>
      </c>
      <c r="F69" t="s">
        <v>264</v>
      </c>
      <c r="G69" t="s">
        <v>225</v>
      </c>
      <c r="H69" t="s">
        <v>243</v>
      </c>
      <c r="I69" s="94">
        <f t="shared" ca="1" si="3"/>
        <v>0.95681040712546439</v>
      </c>
    </row>
    <row r="70" spans="2:9" x14ac:dyDescent="0.25">
      <c r="B70" t="s">
        <v>322</v>
      </c>
      <c r="C70" t="s">
        <v>223</v>
      </c>
      <c r="D70">
        <v>51</v>
      </c>
      <c r="E70">
        <v>1270</v>
      </c>
      <c r="F70" t="s">
        <v>262</v>
      </c>
      <c r="G70" t="s">
        <v>259</v>
      </c>
      <c r="H70" t="s">
        <v>284</v>
      </c>
      <c r="I70" s="94">
        <f t="shared" ca="1" si="3"/>
        <v>0.11458449595575204</v>
      </c>
    </row>
    <row r="71" spans="2:9" x14ac:dyDescent="0.25">
      <c r="B71" t="s">
        <v>323</v>
      </c>
      <c r="C71" t="s">
        <v>223</v>
      </c>
      <c r="D71">
        <v>21</v>
      </c>
      <c r="E71">
        <v>680</v>
      </c>
      <c r="F71" t="s">
        <v>264</v>
      </c>
      <c r="G71" t="s">
        <v>238</v>
      </c>
      <c r="H71" t="s">
        <v>250</v>
      </c>
      <c r="I71" s="94">
        <f t="shared" ca="1" si="3"/>
        <v>0.63855692018248866</v>
      </c>
    </row>
    <row r="72" spans="2:9" x14ac:dyDescent="0.25">
      <c r="B72" t="s">
        <v>324</v>
      </c>
      <c r="C72" t="s">
        <v>127</v>
      </c>
      <c r="D72">
        <v>39</v>
      </c>
      <c r="E72">
        <v>1160</v>
      </c>
      <c r="F72" t="s">
        <v>264</v>
      </c>
      <c r="G72" t="s">
        <v>268</v>
      </c>
      <c r="H72" t="s">
        <v>272</v>
      </c>
      <c r="I72" s="94">
        <f t="shared" ca="1" si="3"/>
        <v>0.55971478274169473</v>
      </c>
    </row>
    <row r="73" spans="2:9" x14ac:dyDescent="0.25">
      <c r="B73" t="s">
        <v>325</v>
      </c>
      <c r="C73" t="s">
        <v>223</v>
      </c>
      <c r="D73">
        <v>21</v>
      </c>
      <c r="E73">
        <v>750</v>
      </c>
      <c r="F73" t="s">
        <v>262</v>
      </c>
      <c r="G73" t="s">
        <v>225</v>
      </c>
      <c r="H73" t="s">
        <v>243</v>
      </c>
      <c r="I73" s="94">
        <f t="shared" ca="1" si="3"/>
        <v>0.17851451021079057</v>
      </c>
    </row>
    <row r="74" spans="2:9" x14ac:dyDescent="0.25">
      <c r="B74" t="s">
        <v>326</v>
      </c>
      <c r="C74" t="s">
        <v>127</v>
      </c>
      <c r="D74">
        <v>38</v>
      </c>
      <c r="E74">
        <v>1160</v>
      </c>
      <c r="F74" t="s">
        <v>228</v>
      </c>
      <c r="G74" t="s">
        <v>233</v>
      </c>
      <c r="H74" t="s">
        <v>245</v>
      </c>
      <c r="I74" s="94">
        <f t="shared" ca="1" si="3"/>
        <v>0.1039330658738874</v>
      </c>
    </row>
    <row r="75" spans="2:9" x14ac:dyDescent="0.25">
      <c r="B75" t="s">
        <v>327</v>
      </c>
      <c r="C75" t="s">
        <v>127</v>
      </c>
      <c r="D75">
        <v>50</v>
      </c>
      <c r="E75">
        <v>980</v>
      </c>
      <c r="F75" t="s">
        <v>228</v>
      </c>
      <c r="G75" t="s">
        <v>233</v>
      </c>
      <c r="H75" t="s">
        <v>250</v>
      </c>
      <c r="I75" s="94">
        <f t="shared" ca="1" si="3"/>
        <v>0.20141484346848193</v>
      </c>
    </row>
    <row r="76" spans="2:9" x14ac:dyDescent="0.25">
      <c r="B76" t="s">
        <v>328</v>
      </c>
      <c r="C76" t="s">
        <v>223</v>
      </c>
      <c r="D76">
        <v>36</v>
      </c>
      <c r="E76">
        <v>1080</v>
      </c>
      <c r="F76" t="s">
        <v>236</v>
      </c>
      <c r="G76" t="s">
        <v>249</v>
      </c>
      <c r="H76" t="s">
        <v>252</v>
      </c>
      <c r="I76" s="94">
        <f t="shared" ca="1" si="3"/>
        <v>0.60940695850319082</v>
      </c>
    </row>
    <row r="77" spans="2:9" x14ac:dyDescent="0.25">
      <c r="B77" t="s">
        <v>329</v>
      </c>
      <c r="C77" t="s">
        <v>127</v>
      </c>
      <c r="D77">
        <v>19</v>
      </c>
      <c r="E77">
        <v>1270</v>
      </c>
      <c r="F77" t="s">
        <v>262</v>
      </c>
      <c r="G77" t="s">
        <v>268</v>
      </c>
      <c r="H77" t="s">
        <v>239</v>
      </c>
      <c r="I77" s="94">
        <f t="shared" ca="1" si="3"/>
        <v>0.81152302101898777</v>
      </c>
    </row>
    <row r="78" spans="2:9" x14ac:dyDescent="0.25">
      <c r="B78" t="s">
        <v>330</v>
      </c>
      <c r="C78" t="s">
        <v>127</v>
      </c>
      <c r="D78">
        <v>54</v>
      </c>
      <c r="E78">
        <v>970</v>
      </c>
      <c r="F78" t="s">
        <v>262</v>
      </c>
      <c r="G78" t="s">
        <v>229</v>
      </c>
      <c r="H78" t="s">
        <v>234</v>
      </c>
      <c r="I78" s="94">
        <f t="shared" ca="1" si="3"/>
        <v>0.29382148049989376</v>
      </c>
    </row>
    <row r="79" spans="2:9" x14ac:dyDescent="0.25">
      <c r="B79" t="s">
        <v>331</v>
      </c>
      <c r="C79" t="s">
        <v>223</v>
      </c>
      <c r="D79">
        <v>19</v>
      </c>
      <c r="E79">
        <v>860</v>
      </c>
      <c r="F79" t="s">
        <v>224</v>
      </c>
      <c r="G79" t="s">
        <v>249</v>
      </c>
      <c r="H79" t="s">
        <v>245</v>
      </c>
      <c r="I79" s="94">
        <f t="shared" ca="1" si="3"/>
        <v>0.35024752290169436</v>
      </c>
    </row>
    <row r="80" spans="2:9" x14ac:dyDescent="0.25">
      <c r="B80" t="s">
        <v>332</v>
      </c>
      <c r="C80" t="s">
        <v>223</v>
      </c>
      <c r="D80">
        <v>45</v>
      </c>
      <c r="E80">
        <v>970</v>
      </c>
      <c r="F80" t="s">
        <v>236</v>
      </c>
      <c r="G80" t="s">
        <v>233</v>
      </c>
      <c r="H80" t="s">
        <v>272</v>
      </c>
      <c r="I80" s="94">
        <f t="shared" ca="1" si="3"/>
        <v>0.52252586228113385</v>
      </c>
    </row>
    <row r="81" spans="2:9" x14ac:dyDescent="0.25">
      <c r="B81" t="s">
        <v>333</v>
      </c>
      <c r="C81" t="s">
        <v>127</v>
      </c>
      <c r="D81">
        <v>56</v>
      </c>
      <c r="E81">
        <v>1160</v>
      </c>
      <c r="F81" t="s">
        <v>224</v>
      </c>
      <c r="G81" t="s">
        <v>265</v>
      </c>
      <c r="H81" t="s">
        <v>230</v>
      </c>
      <c r="I81" s="94">
        <f t="shared" ca="1" si="3"/>
        <v>0.87339179942376699</v>
      </c>
    </row>
    <row r="82" spans="2:9" x14ac:dyDescent="0.25">
      <c r="B82" t="s">
        <v>334</v>
      </c>
      <c r="C82" t="s">
        <v>223</v>
      </c>
      <c r="D82">
        <v>60</v>
      </c>
      <c r="E82">
        <v>870</v>
      </c>
      <c r="F82" t="s">
        <v>258</v>
      </c>
      <c r="G82" t="s">
        <v>249</v>
      </c>
      <c r="H82" t="s">
        <v>284</v>
      </c>
      <c r="I82" s="94">
        <f t="shared" ca="1" si="3"/>
        <v>0.91325273559370035</v>
      </c>
    </row>
    <row r="83" spans="2:9" x14ac:dyDescent="0.25">
      <c r="B83" t="s">
        <v>335</v>
      </c>
      <c r="C83" t="s">
        <v>127</v>
      </c>
      <c r="D83">
        <v>38</v>
      </c>
      <c r="E83">
        <v>2960</v>
      </c>
      <c r="F83" t="s">
        <v>262</v>
      </c>
      <c r="G83" t="s">
        <v>259</v>
      </c>
      <c r="H83" t="s">
        <v>234</v>
      </c>
      <c r="I83" s="94">
        <f t="shared" ca="1" si="3"/>
        <v>0.28271510146135814</v>
      </c>
    </row>
    <row r="84" spans="2:9" x14ac:dyDescent="0.25">
      <c r="B84" t="s">
        <v>336</v>
      </c>
      <c r="C84" t="s">
        <v>127</v>
      </c>
      <c r="D84">
        <v>47</v>
      </c>
      <c r="E84">
        <v>870</v>
      </c>
      <c r="F84" t="s">
        <v>271</v>
      </c>
      <c r="G84" t="s">
        <v>233</v>
      </c>
      <c r="H84" t="s">
        <v>245</v>
      </c>
      <c r="I84" s="94">
        <f t="shared" ca="1" si="3"/>
        <v>0.74335614502044711</v>
      </c>
    </row>
    <row r="85" spans="2:9" x14ac:dyDescent="0.25">
      <c r="B85" t="s">
        <v>337</v>
      </c>
      <c r="C85" t="s">
        <v>223</v>
      </c>
      <c r="D85">
        <v>52</v>
      </c>
      <c r="E85">
        <v>1070</v>
      </c>
      <c r="F85" t="s">
        <v>258</v>
      </c>
      <c r="G85" t="s">
        <v>233</v>
      </c>
      <c r="H85" t="s">
        <v>230</v>
      </c>
      <c r="I85" s="94">
        <f t="shared" ca="1" si="3"/>
        <v>0.78337681963213435</v>
      </c>
    </row>
    <row r="86" spans="2:9" x14ac:dyDescent="0.25">
      <c r="B86" t="s">
        <v>338</v>
      </c>
      <c r="C86" t="s">
        <v>127</v>
      </c>
      <c r="D86">
        <v>43</v>
      </c>
      <c r="E86">
        <v>940</v>
      </c>
      <c r="F86" t="s">
        <v>282</v>
      </c>
      <c r="G86" t="s">
        <v>229</v>
      </c>
      <c r="H86" t="s">
        <v>243</v>
      </c>
      <c r="I86" s="94">
        <f t="shared" ca="1" si="3"/>
        <v>0.49198586667873312</v>
      </c>
    </row>
    <row r="87" spans="2:9" x14ac:dyDescent="0.25">
      <c r="B87" t="s">
        <v>339</v>
      </c>
      <c r="C87" t="s">
        <v>127</v>
      </c>
      <c r="D87">
        <v>31</v>
      </c>
      <c r="E87">
        <v>770</v>
      </c>
      <c r="F87" t="s">
        <v>264</v>
      </c>
      <c r="G87" t="s">
        <v>238</v>
      </c>
      <c r="H87" t="s">
        <v>252</v>
      </c>
      <c r="I87" s="94">
        <f t="shared" ca="1" si="3"/>
        <v>0.12437547067993415</v>
      </c>
    </row>
    <row r="88" spans="2:9" x14ac:dyDescent="0.25">
      <c r="B88" t="s">
        <v>340</v>
      </c>
      <c r="C88" t="s">
        <v>127</v>
      </c>
      <c r="D88">
        <v>42</v>
      </c>
      <c r="E88">
        <v>1070</v>
      </c>
      <c r="F88" t="s">
        <v>228</v>
      </c>
      <c r="G88" t="s">
        <v>233</v>
      </c>
      <c r="H88" t="s">
        <v>230</v>
      </c>
      <c r="I88" s="94">
        <f t="shared" ca="1" si="3"/>
        <v>2.9151224684655475E-2</v>
      </c>
    </row>
    <row r="89" spans="2:9" x14ac:dyDescent="0.25">
      <c r="B89" t="s">
        <v>341</v>
      </c>
      <c r="C89" t="s">
        <v>127</v>
      </c>
      <c r="D89">
        <v>40</v>
      </c>
      <c r="E89">
        <v>1350</v>
      </c>
      <c r="F89" t="s">
        <v>236</v>
      </c>
      <c r="G89" t="s">
        <v>265</v>
      </c>
      <c r="H89" t="s">
        <v>250</v>
      </c>
      <c r="I89" s="94">
        <f t="shared" ca="1" si="3"/>
        <v>0.18298621801686243</v>
      </c>
    </row>
    <row r="90" spans="2:9" x14ac:dyDescent="0.25">
      <c r="B90" t="s">
        <v>342</v>
      </c>
      <c r="C90" t="s">
        <v>223</v>
      </c>
      <c r="D90">
        <v>48</v>
      </c>
      <c r="E90">
        <v>2270</v>
      </c>
      <c r="F90" t="s">
        <v>282</v>
      </c>
      <c r="G90" t="s">
        <v>268</v>
      </c>
      <c r="H90" t="s">
        <v>234</v>
      </c>
      <c r="I90" s="94">
        <f t="shared" ca="1" si="3"/>
        <v>0.26771495492420216</v>
      </c>
    </row>
    <row r="91" spans="2:9" x14ac:dyDescent="0.25">
      <c r="B91" t="s">
        <v>343</v>
      </c>
      <c r="C91" t="s">
        <v>127</v>
      </c>
      <c r="D91">
        <v>53</v>
      </c>
      <c r="E91">
        <v>1180</v>
      </c>
      <c r="F91" t="s">
        <v>236</v>
      </c>
      <c r="G91" t="s">
        <v>229</v>
      </c>
      <c r="H91" t="s">
        <v>254</v>
      </c>
      <c r="I91" s="94">
        <f t="shared" ca="1" si="3"/>
        <v>0.35586264357978459</v>
      </c>
    </row>
  </sheetData>
  <sortState xmlns:xlrd2="http://schemas.microsoft.com/office/spreadsheetml/2017/richdata2" ref="L12:L19">
    <sortCondition ref="L15:L19"/>
  </sortState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1D1AF-D2EA-431A-BFD0-35E0906C32DC}">
  <dimension ref="A1:I58"/>
  <sheetViews>
    <sheetView zoomScaleNormal="100" workbookViewId="0"/>
  </sheetViews>
  <sheetFormatPr defaultColWidth="12.7109375" defaultRowHeight="15" x14ac:dyDescent="0.25"/>
  <cols>
    <col min="1" max="1" width="12.7109375" style="14"/>
    <col min="2" max="2" width="16" style="14" customWidth="1"/>
    <col min="3" max="3" width="17.140625" style="14" customWidth="1"/>
    <col min="4" max="4" width="20.28515625" style="14" customWidth="1"/>
    <col min="5" max="5" width="19.28515625" style="14" customWidth="1"/>
    <col min="6" max="6" width="18.42578125" style="14" customWidth="1"/>
    <col min="7" max="7" width="21.140625" style="14" customWidth="1"/>
    <col min="8" max="8" width="29.85546875" style="14" bestFit="1" customWidth="1"/>
    <col min="9" max="9" width="20.7109375" style="14" bestFit="1" customWidth="1"/>
    <col min="10" max="16384" width="12.7109375" style="14"/>
  </cols>
  <sheetData>
    <row r="1" spans="1:8" x14ac:dyDescent="0.25">
      <c r="A1" s="39"/>
      <c r="B1" s="39" t="s">
        <v>107</v>
      </c>
    </row>
    <row r="7" spans="1:8" s="10" customFormat="1" ht="31.5" x14ac:dyDescent="0.25">
      <c r="B7" s="8" t="s">
        <v>14</v>
      </c>
      <c r="C7" s="8" t="s">
        <v>15</v>
      </c>
      <c r="D7" s="9">
        <v>36224</v>
      </c>
      <c r="E7" s="8" t="s">
        <v>16</v>
      </c>
      <c r="F7" s="8" t="s">
        <v>17</v>
      </c>
      <c r="G7" s="8" t="s">
        <v>18</v>
      </c>
      <c r="H7" s="8" t="s">
        <v>19</v>
      </c>
    </row>
    <row r="8" spans="1:8" ht="15.75" x14ac:dyDescent="0.25">
      <c r="B8" s="11">
        <v>1980</v>
      </c>
      <c r="C8" s="12"/>
      <c r="D8" s="12"/>
      <c r="E8" s="12"/>
      <c r="F8" s="11"/>
      <c r="G8" s="12"/>
      <c r="H8" s="13"/>
    </row>
    <row r="9" spans="1:8" ht="15.75" x14ac:dyDescent="0.25">
      <c r="B9" s="11">
        <v>1985</v>
      </c>
      <c r="C9" s="12"/>
      <c r="D9" s="12"/>
      <c r="E9" s="12"/>
      <c r="F9" s="11"/>
      <c r="G9" s="12"/>
      <c r="H9" s="13"/>
    </row>
    <row r="10" spans="1:8" ht="15.75" x14ac:dyDescent="0.25">
      <c r="B10" s="11">
        <v>1990</v>
      </c>
      <c r="C10" s="12"/>
      <c r="D10" s="12"/>
      <c r="E10" s="12"/>
      <c r="F10" s="11"/>
      <c r="G10" s="12"/>
      <c r="H10" s="13"/>
    </row>
    <row r="11" spans="1:8" ht="15.75" x14ac:dyDescent="0.25">
      <c r="B11" s="11">
        <v>1995</v>
      </c>
      <c r="C11" s="12"/>
      <c r="D11" s="12"/>
      <c r="E11" s="12"/>
      <c r="F11" s="11"/>
      <c r="G11" s="12"/>
      <c r="H11" s="13"/>
    </row>
    <row r="12" spans="1:8" ht="15.75" x14ac:dyDescent="0.25">
      <c r="B12" s="11">
        <v>2000</v>
      </c>
      <c r="C12" s="12"/>
      <c r="D12" s="12"/>
      <c r="E12" s="12"/>
      <c r="F12" s="11"/>
      <c r="G12" s="12"/>
      <c r="H12" s="13"/>
    </row>
    <row r="13" spans="1:8" ht="15.75" x14ac:dyDescent="0.25">
      <c r="B13" s="11">
        <v>2005</v>
      </c>
      <c r="C13" s="12"/>
      <c r="D13" s="12"/>
      <c r="E13" s="12"/>
      <c r="F13" s="11"/>
      <c r="G13" s="12"/>
      <c r="H13" s="13"/>
    </row>
    <row r="14" spans="1:8" ht="15.75" x14ac:dyDescent="0.25">
      <c r="B14" s="11">
        <v>2010</v>
      </c>
      <c r="C14" s="12"/>
      <c r="D14" s="12"/>
      <c r="E14" s="12"/>
      <c r="F14" s="11"/>
      <c r="G14" s="12"/>
      <c r="H14" s="13"/>
    </row>
    <row r="15" spans="1:8" ht="15.75" x14ac:dyDescent="0.25">
      <c r="B15" s="11">
        <v>2015</v>
      </c>
      <c r="C15" s="12"/>
      <c r="D15" s="12"/>
      <c r="E15" s="12"/>
      <c r="F15" s="11"/>
      <c r="G15" s="12"/>
      <c r="H15" s="13"/>
    </row>
    <row r="16" spans="1:8" ht="15.75" x14ac:dyDescent="0.25">
      <c r="B16" s="11">
        <v>2020</v>
      </c>
      <c r="C16" s="12"/>
      <c r="D16" s="12"/>
      <c r="E16" s="12"/>
      <c r="F16" s="11"/>
      <c r="G16" s="12"/>
      <c r="H16" s="13"/>
    </row>
    <row r="17" spans="2:9" ht="15.75" x14ac:dyDescent="0.25">
      <c r="B17" s="15"/>
      <c r="C17" s="16"/>
      <c r="D17" s="16"/>
      <c r="E17" s="17"/>
      <c r="F17" s="16"/>
      <c r="G17" s="15"/>
      <c r="H17" s="16"/>
      <c r="I17" s="15"/>
    </row>
    <row r="18" spans="2:9" ht="15.75" x14ac:dyDescent="0.25">
      <c r="B18" s="15"/>
      <c r="C18" s="15"/>
      <c r="D18" s="15"/>
      <c r="E18" s="15"/>
      <c r="F18" s="15"/>
      <c r="G18" s="15"/>
      <c r="H18" s="15"/>
      <c r="I18" s="15"/>
    </row>
    <row r="19" spans="2:9" ht="15.75" x14ac:dyDescent="0.25">
      <c r="B19" s="11"/>
      <c r="C19" s="11"/>
      <c r="D19" s="11"/>
      <c r="E19" s="18"/>
      <c r="F19" s="11"/>
      <c r="G19" s="19" t="s">
        <v>20</v>
      </c>
      <c r="H19" s="15"/>
      <c r="I19" s="15"/>
    </row>
    <row r="20" spans="2:9" ht="15.75" x14ac:dyDescent="0.25">
      <c r="B20" s="11"/>
      <c r="C20" s="11"/>
      <c r="D20" s="11"/>
      <c r="E20" s="18"/>
      <c r="F20" s="11"/>
      <c r="G20" s="20">
        <v>8</v>
      </c>
      <c r="H20" s="15"/>
      <c r="I20" s="15"/>
    </row>
    <row r="21" spans="2:9" ht="47.25" x14ac:dyDescent="0.25">
      <c r="B21" s="21" t="s">
        <v>21</v>
      </c>
      <c r="C21" s="22" t="s">
        <v>22</v>
      </c>
      <c r="D21" s="22" t="s">
        <v>23</v>
      </c>
      <c r="E21" s="22" t="s">
        <v>24</v>
      </c>
      <c r="F21" s="22" t="s">
        <v>25</v>
      </c>
      <c r="G21" s="22" t="s">
        <v>26</v>
      </c>
      <c r="H21" s="15"/>
      <c r="I21" s="15"/>
    </row>
    <row r="22" spans="2:9" ht="15.75" x14ac:dyDescent="0.25">
      <c r="B22" s="12">
        <v>40423</v>
      </c>
      <c r="C22" s="11"/>
      <c r="D22" s="11"/>
      <c r="E22" s="18"/>
      <c r="F22" s="11"/>
      <c r="G22" s="11"/>
      <c r="H22" s="15"/>
      <c r="I22" s="15"/>
    </row>
    <row r="23" spans="2:9" ht="15.75" x14ac:dyDescent="0.25">
      <c r="B23" s="12">
        <v>32026</v>
      </c>
      <c r="C23" s="11"/>
      <c r="D23" s="11"/>
      <c r="E23" s="18"/>
      <c r="F23" s="11"/>
      <c r="G23" s="11"/>
      <c r="H23" s="15"/>
      <c r="I23" s="15"/>
    </row>
    <row r="24" spans="2:9" ht="15.75" x14ac:dyDescent="0.25">
      <c r="B24" s="12">
        <v>36794</v>
      </c>
      <c r="C24" s="11"/>
      <c r="D24" s="11"/>
      <c r="E24" s="18"/>
      <c r="F24" s="11"/>
      <c r="G24" s="11"/>
      <c r="H24" s="15"/>
      <c r="I24" s="15"/>
    </row>
    <row r="25" spans="2:9" ht="15.75" x14ac:dyDescent="0.25">
      <c r="B25" s="12">
        <v>41457</v>
      </c>
      <c r="C25" s="11"/>
      <c r="D25" s="11"/>
      <c r="E25" s="18"/>
      <c r="F25" s="11"/>
      <c r="G25" s="11"/>
      <c r="H25" s="15"/>
      <c r="I25" s="15"/>
    </row>
    <row r="26" spans="2:9" ht="15.75" x14ac:dyDescent="0.25">
      <c r="B26" s="12">
        <v>23749</v>
      </c>
      <c r="C26" s="11"/>
      <c r="D26" s="11"/>
      <c r="E26" s="18"/>
      <c r="F26" s="11"/>
      <c r="G26" s="11"/>
      <c r="H26" s="15"/>
      <c r="I26" s="15"/>
    </row>
    <row r="27" spans="2:9" ht="15.75" x14ac:dyDescent="0.25">
      <c r="B27" s="16"/>
      <c r="C27" s="15"/>
      <c r="D27" s="15"/>
      <c r="E27" s="15"/>
      <c r="F27" s="15"/>
      <c r="G27" s="15"/>
      <c r="H27" s="15"/>
      <c r="I27" s="15"/>
    </row>
    <row r="28" spans="2:9" ht="15.75" x14ac:dyDescent="0.25">
      <c r="B28" s="15"/>
      <c r="C28" s="15"/>
      <c r="D28" s="15"/>
      <c r="E28" s="15"/>
      <c r="F28" s="15"/>
      <c r="G28" s="15"/>
      <c r="H28" s="15"/>
      <c r="I28" s="15"/>
    </row>
    <row r="29" spans="2:9" ht="15.75" x14ac:dyDescent="0.25">
      <c r="B29" s="11"/>
      <c r="C29" s="23" t="s">
        <v>27</v>
      </c>
      <c r="D29" s="23" t="s">
        <v>28</v>
      </c>
      <c r="E29" s="23" t="s">
        <v>29</v>
      </c>
      <c r="F29" s="15"/>
      <c r="G29" s="15"/>
      <c r="H29" s="15"/>
      <c r="I29" s="15"/>
    </row>
    <row r="30" spans="2:9" ht="15.75" x14ac:dyDescent="0.25">
      <c r="B30" s="24" t="s">
        <v>30</v>
      </c>
      <c r="C30" s="25">
        <v>42277</v>
      </c>
      <c r="D30" s="25">
        <v>42307</v>
      </c>
      <c r="E30" s="25">
        <v>42321</v>
      </c>
      <c r="F30" s="26"/>
    </row>
    <row r="31" spans="2:9" ht="15.75" x14ac:dyDescent="0.25">
      <c r="B31" s="27"/>
      <c r="C31" s="26"/>
      <c r="D31" s="26"/>
      <c r="E31" s="26"/>
      <c r="F31" s="26"/>
    </row>
    <row r="32" spans="2:9" ht="15.75" x14ac:dyDescent="0.25">
      <c r="B32" s="28"/>
      <c r="C32" s="24" t="s">
        <v>31</v>
      </c>
      <c r="D32" s="24" t="s">
        <v>32</v>
      </c>
      <c r="E32" s="24" t="s">
        <v>33</v>
      </c>
      <c r="F32" s="26"/>
    </row>
    <row r="33" spans="2:6" ht="15.75" x14ac:dyDescent="0.25">
      <c r="B33" s="28" t="s">
        <v>34</v>
      </c>
      <c r="C33" s="29">
        <f ca="1">C$30-7+INT(RAND()*14)</f>
        <v>42282</v>
      </c>
      <c r="D33" s="29">
        <f ca="1">D$30-7+INT(RAND()*14)</f>
        <v>42308</v>
      </c>
      <c r="E33" s="28"/>
      <c r="F33" s="26"/>
    </row>
    <row r="34" spans="2:6" ht="15.75" x14ac:dyDescent="0.25">
      <c r="B34" s="28" t="s">
        <v>35</v>
      </c>
      <c r="C34" s="29">
        <f ca="1">C$30-7+INT(RAND()*14)</f>
        <v>42281</v>
      </c>
      <c r="D34" s="29">
        <f ca="1">D$30-7+INT(RAND()*14)</f>
        <v>42307</v>
      </c>
      <c r="E34" s="28"/>
      <c r="F34" s="26"/>
    </row>
    <row r="35" spans="2:6" ht="15.75" x14ac:dyDescent="0.25">
      <c r="B35" s="28" t="s">
        <v>36</v>
      </c>
      <c r="C35" s="29">
        <f t="shared" ref="C35:D40" ca="1" si="0">C$30-7+INT(RAND()*14)</f>
        <v>42277</v>
      </c>
      <c r="D35" s="29">
        <f t="shared" ca="1" si="0"/>
        <v>42313</v>
      </c>
      <c r="E35" s="28"/>
      <c r="F35" s="26"/>
    </row>
    <row r="36" spans="2:6" ht="15.75" x14ac:dyDescent="0.25">
      <c r="B36" s="28" t="s">
        <v>37</v>
      </c>
      <c r="C36" s="29">
        <f t="shared" ca="1" si="0"/>
        <v>42280</v>
      </c>
      <c r="D36" s="29">
        <f t="shared" ca="1" si="0"/>
        <v>42304</v>
      </c>
      <c r="E36" s="28"/>
      <c r="F36" s="26"/>
    </row>
    <row r="37" spans="2:6" ht="15.75" x14ac:dyDescent="0.25">
      <c r="B37" s="28" t="s">
        <v>38</v>
      </c>
      <c r="C37" s="29">
        <f t="shared" ca="1" si="0"/>
        <v>42281</v>
      </c>
      <c r="D37" s="29">
        <f t="shared" ca="1" si="0"/>
        <v>42306</v>
      </c>
      <c r="E37" s="28"/>
      <c r="F37" s="26"/>
    </row>
    <row r="38" spans="2:6" ht="15.75" x14ac:dyDescent="0.25">
      <c r="B38" s="28" t="s">
        <v>39</v>
      </c>
      <c r="C38" s="29">
        <f t="shared" ca="1" si="0"/>
        <v>42275</v>
      </c>
      <c r="D38" s="29">
        <f t="shared" ca="1" si="0"/>
        <v>42308</v>
      </c>
      <c r="E38" s="28"/>
      <c r="F38" s="26"/>
    </row>
    <row r="39" spans="2:6" ht="15.75" x14ac:dyDescent="0.25">
      <c r="B39" s="28" t="s">
        <v>40</v>
      </c>
      <c r="C39" s="29">
        <f t="shared" ca="1" si="0"/>
        <v>42280</v>
      </c>
      <c r="D39" s="29">
        <f t="shared" ca="1" si="0"/>
        <v>42313</v>
      </c>
      <c r="E39" s="28"/>
      <c r="F39" s="26"/>
    </row>
    <row r="40" spans="2:6" ht="15.75" x14ac:dyDescent="0.25">
      <c r="B40" s="28" t="s">
        <v>41</v>
      </c>
      <c r="C40" s="29">
        <f t="shared" ca="1" si="0"/>
        <v>42274</v>
      </c>
      <c r="D40" s="29">
        <f t="shared" ca="1" si="0"/>
        <v>42302</v>
      </c>
      <c r="E40" s="28"/>
      <c r="F40" s="26"/>
    </row>
    <row r="41" spans="2:6" ht="15.75" x14ac:dyDescent="0.25">
      <c r="B41" s="26"/>
      <c r="C41" s="26"/>
      <c r="D41" s="26"/>
      <c r="E41" s="26"/>
      <c r="F41" s="26"/>
    </row>
    <row r="42" spans="2:6" ht="15.75" x14ac:dyDescent="0.25">
      <c r="B42" s="26"/>
    </row>
    <row r="43" spans="2:6" x14ac:dyDescent="0.25">
      <c r="B43" s="30" t="s">
        <v>42</v>
      </c>
      <c r="C43" s="30" t="s">
        <v>43</v>
      </c>
      <c r="D43" s="30" t="s">
        <v>44</v>
      </c>
      <c r="E43" s="30" t="s">
        <v>45</v>
      </c>
    </row>
    <row r="44" spans="2:6" x14ac:dyDescent="0.25">
      <c r="B44" s="31" t="s">
        <v>46</v>
      </c>
      <c r="C44" s="32">
        <v>0.35416666666666669</v>
      </c>
      <c r="D44" s="32">
        <v>0.65972222222222221</v>
      </c>
      <c r="E44" s="18"/>
    </row>
    <row r="45" spans="2:6" x14ac:dyDescent="0.25">
      <c r="B45" s="31" t="s">
        <v>47</v>
      </c>
      <c r="C45" s="32">
        <v>0.42708333333333331</v>
      </c>
      <c r="D45" s="32">
        <v>0.52083333333333337</v>
      </c>
      <c r="E45" s="18"/>
    </row>
    <row r="46" spans="2:6" x14ac:dyDescent="0.25">
      <c r="B46" s="31" t="s">
        <v>48</v>
      </c>
      <c r="C46" s="32">
        <v>0.50347222222222221</v>
      </c>
      <c r="D46" s="32">
        <v>0.59722222222222221</v>
      </c>
      <c r="E46" s="18"/>
    </row>
    <row r="47" spans="2:6" x14ac:dyDescent="0.25">
      <c r="B47" s="31" t="s">
        <v>49</v>
      </c>
      <c r="C47" s="32">
        <v>0.33333333333333331</v>
      </c>
      <c r="D47" s="32">
        <v>0.55347222222222225</v>
      </c>
      <c r="E47" s="18"/>
    </row>
    <row r="48" spans="2:6" x14ac:dyDescent="0.25">
      <c r="B48" s="31" t="s">
        <v>50</v>
      </c>
      <c r="C48" s="32">
        <v>0.37708333333333338</v>
      </c>
      <c r="D48" s="32">
        <v>0.70833333333333337</v>
      </c>
      <c r="E48" s="18"/>
    </row>
    <row r="49" spans="2:5" x14ac:dyDescent="0.25">
      <c r="B49" s="31" t="s">
        <v>51</v>
      </c>
      <c r="C49" s="32">
        <v>0.31944444444444448</v>
      </c>
      <c r="D49" s="32">
        <v>0.6875</v>
      </c>
      <c r="E49" s="18"/>
    </row>
    <row r="50" spans="2:5" x14ac:dyDescent="0.25">
      <c r="B50" s="31" t="s">
        <v>52</v>
      </c>
      <c r="C50" s="32">
        <v>0.36805555555555558</v>
      </c>
      <c r="D50" s="32">
        <v>0.60416666666666663</v>
      </c>
      <c r="E50" s="18"/>
    </row>
    <row r="51" spans="2:5" x14ac:dyDescent="0.25">
      <c r="B51" s="31" t="s">
        <v>53</v>
      </c>
      <c r="C51" s="32">
        <v>0.38194444444444442</v>
      </c>
      <c r="D51" s="32">
        <v>0.58819444444444446</v>
      </c>
      <c r="E51" s="18"/>
    </row>
    <row r="52" spans="2:5" x14ac:dyDescent="0.25">
      <c r="B52" s="31" t="s">
        <v>54</v>
      </c>
      <c r="C52" s="32">
        <v>0.45833333333333331</v>
      </c>
      <c r="D52" s="32">
        <v>0.65625</v>
      </c>
      <c r="E52" s="18"/>
    </row>
    <row r="53" spans="2:5" x14ac:dyDescent="0.25">
      <c r="B53" s="31" t="s">
        <v>55</v>
      </c>
      <c r="C53" s="32">
        <v>0.375</v>
      </c>
      <c r="D53" s="32">
        <v>0.6875</v>
      </c>
      <c r="E53" s="18"/>
    </row>
    <row r="54" spans="2:5" x14ac:dyDescent="0.25">
      <c r="B54" s="31" t="s">
        <v>56</v>
      </c>
      <c r="C54" s="32">
        <v>0.4291666666666667</v>
      </c>
      <c r="D54" s="32">
        <v>0.6875</v>
      </c>
      <c r="E54" s="18"/>
    </row>
    <row r="55" spans="2:5" x14ac:dyDescent="0.25">
      <c r="B55" s="31" t="s">
        <v>57</v>
      </c>
      <c r="C55" s="32">
        <v>0.3298611111111111</v>
      </c>
      <c r="D55" s="32">
        <v>0.6875</v>
      </c>
      <c r="E55" s="18"/>
    </row>
    <row r="56" spans="2:5" x14ac:dyDescent="0.25">
      <c r="B56" s="31" t="s">
        <v>58</v>
      </c>
      <c r="C56" s="32">
        <v>0.40277777777777773</v>
      </c>
      <c r="D56" s="32">
        <v>0.60416666666666663</v>
      </c>
      <c r="E56" s="18"/>
    </row>
    <row r="57" spans="2:5" x14ac:dyDescent="0.25">
      <c r="B57" s="31" t="s">
        <v>59</v>
      </c>
      <c r="C57" s="32">
        <v>0.38055555555555554</v>
      </c>
      <c r="D57" s="32">
        <v>0.58819444444444446</v>
      </c>
      <c r="E57" s="18"/>
    </row>
    <row r="58" spans="2:5" x14ac:dyDescent="0.25">
      <c r="B58" s="31" t="s">
        <v>60</v>
      </c>
      <c r="C58" s="32">
        <v>0.3298611111111111</v>
      </c>
      <c r="D58" s="32">
        <v>0.65625</v>
      </c>
      <c r="E58" s="18"/>
    </row>
  </sheetData>
  <pageMargins left="0.7" right="0.7" top="0.75" bottom="0.75" header="0.3" footer="0.3"/>
  <pageSetup paperSize="9" orientation="portrait" verticalDpi="0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g E A A B Q S w M E F A A C A A g A N 2 k q W w x 5 S y u m A A A A 9 w A A A B I A H A B D b 2 5 m a W c v U G F j a 2 F n Z S 5 4 b W w g o h g A K K A U A A A A A A A A A A A A A A A A A A A A A A A A A A A A h Y 8 x D o I w G I W v Q r r T l q r R k J 8 y G D Z J T E y M a 1 M q N E I x t F j u 5 u C R v I I Y R d 0 c 3 / e + 4 b 3 7 9 Q b p 0 N T B R X V W t y Z B E a Y o U E a 2 h T Z l g n p 3 D F c o 5 b A V 8 i R K F Y y y s f F g i w R V z p 1 j Q r z 3 2 M 9 w 2 5 W E U R q R Q 7 7 Z y U o 1 A n 1 k / V 8 O t b F O G K k Q h / 1 r D G c 4 m i 9 w R N k S U y A T h V y b r 8 H G w c / 2 B 8 K 6 r 1 3 f K a 5 c m G V A p g j k f Y I / A F B L A w Q U A A I A C A A 3 a S p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N 2 k q W z i 4 I o E A A Q A A 2 Q E A A B M A H A B G b 3 J t d W x h c y 9 T Z W N 0 a W 9 u M S 5 t I K I Y A C i g F A A A A A A A A A A A A A A A A A A A A A A A A A A A A H W Q w U v D M B T G z x b 6 P 4 R 4 a S G U V d 0 c j p 5 S P Q r S e l o 9 1 P a 5 R d N k J C + y M v a / m x J E B Z v L S 3 5 f 3 p f v x U K H Q i t S h Z p v 4 i i O 7 L 4 1 0 B M D w o q e F E Q C x h H x q 9 L O d O A J t 5 9 Z q T s 3 g M L k Q U j I u F b o D z a h / K 5 5 t m B s 8 + 6 k a E 1 T g v 1 A f W i C X Y Z H p C n b l i D F I B B M Q S 8 o I 1 x L N y h b r B m 5 V 5 3 u h d o V q + V i k T P y 5 D R C h a O E 4 m e b P W o F L y k L u S 4 p 3 7 d q 5 z P X 4 w G o D 1 i 3 r / 5 S b V p l 3 7 Q Z g v 0 k 2 i Q M w U 4 n G m j u n 0 e v E I Q j n h n 5 5 l c z / H q K 6 4 w B 1 Y 3 Z Z P l L u 5 n p W c 7 w 1 Q y / n e H r P / y c x p F Q / 3 7 B 5 g t Q S w E C L Q A U A A I A C A A 3 a S p b D H l L K 6 Y A A A D 3 A A A A E g A A A A A A A A A A A A A A A A A A A A A A Q 2 9 u Z m l n L 1 B h Y 2 t h Z 2 U u e G 1 s U E s B A i 0 A F A A C A A g A N 2 k q W w / K 6 a u k A A A A 6 Q A A A B M A A A A A A A A A A A A A A A A A 8 g A A A F t D b 2 5 0 Z W 5 0 X 1 R 5 c G V z X S 5 4 b W x Q S w E C L Q A U A A I A C A A 3 a S p b O L g i g Q A B A A D Z A Q A A E w A A A A A A A A A A A A A A A A D j A Q A A R m 9 y b X V s Y X M v U 2 V j d G l v b j E u b V B L B Q Y A A A A A A w A D A M I A A A A w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Q C w A A A A A A A K 4 L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p c 2 l k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Y T k 0 Y j Z i O T M t M 2 V k M C 0 0 Y T k 5 L W E 1 O T M t M T I 3 Z D I 0 M 2 M w M D E 4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J l a X N p Z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5 L T E w V D E w O j A 5 O j Q 2 L j I z M T A 4 N T N a I i A v P j x F b n R y e S B U e X B l P S J G a W x s Q 2 9 s d W 1 u V H l w Z X M i I F Z h b H V l P S J z Q m d Z U k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l a X N p Z C 9 B d X R v U m V t b 3 Z l Z E N v b H V t b n M x L n t D b 2 x 1 b W 4 x L D B 9 J n F 1 b 3 Q 7 L C Z x d W 9 0 O 1 N l Y 3 R p b 2 4 x L 3 J l a X N p Z C 9 B d X R v U m V t b 3 Z l Z E N v b H V t b n M x L n t D b 2 x 1 b W 4 y L D F 9 J n F 1 b 3 Q 7 L C Z x d W 9 0 O 1 N l Y 3 R p b 2 4 x L 3 J l a X N p Z C 9 B d X R v U m V t b 3 Z l Z E N v b H V t b n M x L n t D b 2 x 1 b W 4 z L D J 9 J n F 1 b 3 Q 7 L C Z x d W 9 0 O 1 N l Y 3 R p b 2 4 x L 3 J l a X N p Z C 9 B d X R v U m V t b 3 Z l Z E N v b H V t b n M x L n t D b 2 x 1 b W 4 0 L D N 9 J n F 1 b 3 Q 7 L C Z x d W 9 0 O 1 N l Y 3 R p b 2 4 x L 3 J l a X N p Z C 9 B d X R v U m V t b 3 Z l Z E N v b H V t b n M x L n t D b 2 x 1 b W 4 1 L D R 9 J n F 1 b 3 Q 7 L C Z x d W 9 0 O 1 N l Y 3 R p b 2 4 x L 3 J l a X N p Z C 9 B d X R v U m V t b 3 Z l Z E N v b H V t b n M x L n t D b 2 x 1 b W 4 2 L D V 9 J n F 1 b 3 Q 7 L C Z x d W 9 0 O 1 N l Y 3 R p b 2 4 x L 3 J l a X N p Z C 9 B d X R v U m V t b 3 Z l Z E N v b H V t b n M x L n t D b 2 x 1 b W 4 3 L D Z 9 J n F 1 b 3 Q 7 L C Z x d W 9 0 O 1 N l Y 3 R p b 2 4 x L 3 J l a X N p Z C 9 B d X R v U m V t b 3 Z l Z E N v b H V t b n M x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3 J l a X N p Z C 9 B d X R v U m V t b 3 Z l Z E N v b H V t b n M x L n t D b 2 x 1 b W 4 x L D B 9 J n F 1 b 3 Q 7 L C Z x d W 9 0 O 1 N l Y 3 R p b 2 4 x L 3 J l a X N p Z C 9 B d X R v U m V t b 3 Z l Z E N v b H V t b n M x L n t D b 2 x 1 b W 4 y L D F 9 J n F 1 b 3 Q 7 L C Z x d W 9 0 O 1 N l Y 3 R p b 2 4 x L 3 J l a X N p Z C 9 B d X R v U m V t b 3 Z l Z E N v b H V t b n M x L n t D b 2 x 1 b W 4 z L D J 9 J n F 1 b 3 Q 7 L C Z x d W 9 0 O 1 N l Y 3 R p b 2 4 x L 3 J l a X N p Z C 9 B d X R v U m V t b 3 Z l Z E N v b H V t b n M x L n t D b 2 x 1 b W 4 0 L D N 9 J n F 1 b 3 Q 7 L C Z x d W 9 0 O 1 N l Y 3 R p b 2 4 x L 3 J l a X N p Z C 9 B d X R v U m V t b 3 Z l Z E N v b H V t b n M x L n t D b 2 x 1 b W 4 1 L D R 9 J n F 1 b 3 Q 7 L C Z x d W 9 0 O 1 N l Y 3 R p b 2 4 x L 3 J l a X N p Z C 9 B d X R v U m V t b 3 Z l Z E N v b H V t b n M x L n t D b 2 x 1 b W 4 2 L D V 9 J n F 1 b 3 Q 7 L C Z x d W 9 0 O 1 N l Y 3 R p b 2 4 x L 3 J l a X N p Z C 9 B d X R v U m V t b 3 Z l Z E N v b H V t b n M x L n t D b 2 x 1 b W 4 3 L D Z 9 J n F 1 b 3 Q 7 L C Z x d W 9 0 O 1 N l Y 3 R p b 2 4 x L 3 J l a X N p Z C 9 B d X R v U m V t b 3 Z l Z E N v b H V t b n M x L n t D b 2 x 1 b W 4 4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y Z W l z a W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p c 2 l k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J V z 8 y / u n b x E v O s d 7 f t c G O g A A A A A A g A A A A A A E G Y A A A A B A A A g A A A A r a k 5 a Q + + Y / 2 + p V w 8 M A s j I i F 0 2 1 h Q E + E 4 T z 1 W q g k K O g w A A A A A D o A A A A A C A A A g A A A A 8 2 W y V w r X G 0 I z L m 0 + j M k x w 7 3 t 8 0 M 3 6 I j k q v C v i F a D t I h Q A A A A R b g X + q c R P m O i U h V 0 3 N G P 9 4 N H 9 O t w I k R v y G o E + I 2 X 5 l e k 8 y 0 A S 0 O 0 R C 8 z v E D b / z N e x D C b Z 9 G a 6 v / z 6 P O + Y d l U c K x Y B Q r K I c Q O W Q c D B Y Y x 0 a l A A A A A 1 m G 9 f H + 4 4 z 2 u a c q L u E g H q D 0 p T B Y i S E E e h r q Q t Q J I u k n 3 8 H P r 7 r f 2 9 u x X Y w x 1 0 M S F Z U 0 v N f Z 3 c V w 1 E Y v D W s m v B Q = = < / D a t a M a s h u p > 
</file>

<file path=customXml/itemProps1.xml><?xml version="1.0" encoding="utf-8"?>
<ds:datastoreItem xmlns:ds="http://schemas.openxmlformats.org/officeDocument/2006/customXml" ds:itemID="{0B9D799A-BBFF-45BC-A8EE-A096212DFC5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22</vt:i4>
      </vt:variant>
    </vt:vector>
  </HeadingPairs>
  <TitlesOfParts>
    <vt:vector size="33" baseType="lpstr">
      <vt:lpstr>Kuupäev</vt:lpstr>
      <vt:lpstr>Kellaaeg</vt:lpstr>
      <vt:lpstr>reisid</vt:lpstr>
      <vt:lpstr>Tekst</vt:lpstr>
      <vt:lpstr>Infofunktsioonid</vt:lpstr>
      <vt:lpstr>Loogika</vt:lpstr>
      <vt:lpstr>Isikukood</vt:lpstr>
      <vt:lpstr>IFs</vt:lpstr>
      <vt:lpstr>Aeg nuputamiseks</vt:lpstr>
      <vt:lpstr>Isikud</vt:lpstr>
      <vt:lpstr>Hinded</vt:lpstr>
      <vt:lpstr>Aeg</vt:lpstr>
      <vt:lpstr>Tekst!Algus</vt:lpstr>
      <vt:lpstr>Algus</vt:lpstr>
      <vt:lpstr>Eesnimi</vt:lpstr>
      <vt:lpstr>Hind</vt:lpstr>
      <vt:lpstr>Kestus</vt:lpstr>
      <vt:lpstr>Tekst!Lõpp</vt:lpstr>
      <vt:lpstr>Lõpp</vt:lpstr>
      <vt:lpstr>Mitmes_on_tühik</vt:lpstr>
      <vt:lpstr>Nime_pikkus</vt:lpstr>
      <vt:lpstr>Nimi</vt:lpstr>
      <vt:lpstr>Nädalapäev</vt:lpstr>
      <vt:lpstr>Palk</vt:lpstr>
      <vt:lpstr>Perenimi</vt:lpstr>
      <vt:lpstr>PERENIMI__Eesnimi</vt:lpstr>
      <vt:lpstr>Päeva_maksumus</vt:lpstr>
      <vt:lpstr>RANK</vt:lpstr>
      <vt:lpstr>Sihtkoht</vt:lpstr>
      <vt:lpstr>Sünniaeg</vt:lpstr>
      <vt:lpstr>Tunde</vt:lpstr>
      <vt:lpstr>Täna</vt:lpstr>
      <vt:lpstr>Tänane_kuupäev__valem</vt:lpstr>
    </vt:vector>
  </TitlesOfParts>
  <Company>Tallinn University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Kersti Antoi</dc:creator>
  <cp:lastModifiedBy>Julia Ratšinskaja</cp:lastModifiedBy>
  <dcterms:created xsi:type="dcterms:W3CDTF">2024-07-25T17:51:10Z</dcterms:created>
  <dcterms:modified xsi:type="dcterms:W3CDTF">2026-09-09T12:51:23Z</dcterms:modified>
</cp:coreProperties>
</file>