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F333EC9-7F50-4D5F-A16F-D0DA40787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etodi protokoll" sheetId="2" r:id="rId1"/>
    <sheet name="Määramatu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G19" i="2"/>
  <c r="H15" i="2"/>
  <c r="G15" i="2"/>
  <c r="H11" i="2"/>
  <c r="G11" i="2"/>
  <c r="I9" i="3"/>
  <c r="H9" i="3"/>
  <c r="A13" i="3"/>
  <c r="A30" i="3"/>
  <c r="F17" i="3"/>
  <c r="E17" i="3"/>
  <c r="D17" i="3"/>
  <c r="C17" i="3"/>
  <c r="B17" i="3"/>
  <c r="A17" i="3"/>
  <c r="C51" i="3"/>
  <c r="A51" i="3"/>
  <c r="D47" i="3"/>
  <c r="C47" i="3"/>
  <c r="G43" i="3"/>
  <c r="C34" i="3"/>
  <c r="A34" i="3"/>
  <c r="G26" i="3"/>
  <c r="C30" i="3"/>
  <c r="D30" i="3" s="1"/>
  <c r="D13" i="3"/>
  <c r="C13" i="3"/>
  <c r="G9" i="3"/>
  <c r="E43" i="3"/>
  <c r="D43" i="3"/>
  <c r="C43" i="3"/>
  <c r="G39" i="3"/>
  <c r="F39" i="3"/>
  <c r="A47" i="3" s="1"/>
  <c r="E26" i="3"/>
  <c r="D26" i="3"/>
  <c r="C26" i="3"/>
  <c r="H26" i="3" s="1"/>
  <c r="G22" i="3"/>
  <c r="F22" i="3"/>
  <c r="E9" i="3"/>
  <c r="D9" i="3"/>
  <c r="C9" i="3"/>
  <c r="G5" i="3"/>
  <c r="F5" i="3"/>
  <c r="H43" i="3" l="1"/>
  <c r="E47" i="3" s="1"/>
  <c r="B51" i="3" s="1"/>
  <c r="D51" i="3" s="1"/>
  <c r="E51" i="3" s="1"/>
  <c r="F51" i="3" s="1"/>
  <c r="I26" i="3"/>
  <c r="E30" i="3"/>
  <c r="B34" i="3" s="1"/>
  <c r="D34" i="3" s="1"/>
  <c r="E34" i="3" s="1"/>
  <c r="F34" i="3" s="1"/>
  <c r="E13" i="3"/>
  <c r="I43" i="3" l="1"/>
</calcChain>
</file>

<file path=xl/sharedStrings.xml><?xml version="1.0" encoding="utf-8"?>
<sst xmlns="http://schemas.openxmlformats.org/spreadsheetml/2006/main" count="126" uniqueCount="57">
  <si>
    <t>Date of testing:</t>
  </si>
  <si>
    <t>Test method:</t>
  </si>
  <si>
    <t>Notes:</t>
  </si>
  <si>
    <t>Testing machine:</t>
  </si>
  <si>
    <t>Operator:</t>
  </si>
  <si>
    <t>-</t>
  </si>
  <si>
    <t>Specimen identification</t>
  </si>
  <si>
    <t>Average</t>
  </si>
  <si>
    <t>STDEV</t>
  </si>
  <si>
    <t>Foundrax Brinell hardness tester BRIN200A nr. 801273</t>
  </si>
  <si>
    <t>Brinell hardness measurement results</t>
  </si>
  <si>
    <t>Brinell hardness test - Part 1: Test method (EN ISO 6506-1:2014)</t>
  </si>
  <si>
    <t xml:space="preserve"> nr.52896 </t>
  </si>
  <si>
    <t>198,4 HBW</t>
  </si>
  <si>
    <t>Keskmine</t>
  </si>
  <si>
    <t>Etalon</t>
  </si>
  <si>
    <t>HBW</t>
  </si>
  <si>
    <t>Etalon measurement, HBW</t>
  </si>
  <si>
    <t>Etalon uncertainty, HBW</t>
  </si>
  <si>
    <t>repeatability</t>
  </si>
  <si>
    <t>max</t>
  </si>
  <si>
    <t>min</t>
  </si>
  <si>
    <r>
      <t>U</t>
    </r>
    <r>
      <rPr>
        <i/>
        <vertAlign val="subscript"/>
        <sz val="12"/>
        <color indexed="8"/>
        <rFont val="Calibri"/>
        <family val="2"/>
        <charset val="186"/>
      </rPr>
      <t>CRM</t>
    </r>
    <r>
      <rPr>
        <sz val="12"/>
        <color indexed="8"/>
        <rFont val="Calibri"/>
        <family val="2"/>
        <charset val="186"/>
      </rPr>
      <t xml:space="preserve"> </t>
    </r>
  </si>
  <si>
    <r>
      <t>u</t>
    </r>
    <r>
      <rPr>
        <i/>
        <vertAlign val="subscript"/>
        <sz val="12"/>
        <color indexed="8"/>
        <rFont val="Times New Roman"/>
        <family val="1"/>
        <charset val="186"/>
      </rPr>
      <t>CRM</t>
    </r>
  </si>
  <si>
    <t xml:space="preserve"> r , HBW</t>
  </si>
  <si>
    <t>r, %</t>
  </si>
  <si>
    <t>U, k=2</t>
  </si>
  <si>
    <t>Testing machine</t>
  </si>
  <si>
    <r>
      <t>bias</t>
    </r>
    <r>
      <rPr>
        <b/>
        <i/>
        <sz val="12"/>
        <color indexed="8"/>
        <rFont val="Times New Roman"/>
        <family val="1"/>
        <charset val="186"/>
      </rPr>
      <t xml:space="preserve"> b,HBW</t>
    </r>
  </si>
  <si>
    <t>SQRT 3</t>
  </si>
  <si>
    <t>Uncertainty of calibration, 198,4 HBW 2,5/275</t>
  </si>
  <si>
    <r>
      <t>u</t>
    </r>
    <r>
      <rPr>
        <i/>
        <vertAlign val="superscript"/>
        <sz val="12"/>
        <color indexed="8"/>
        <rFont val="Calibri"/>
        <family val="2"/>
        <charset val="186"/>
      </rPr>
      <t>2</t>
    </r>
    <r>
      <rPr>
        <i/>
        <sz val="12"/>
        <color indexed="8"/>
        <rFont val="Calibri"/>
        <family val="2"/>
        <charset val="186"/>
      </rPr>
      <t xml:space="preserve"> </t>
    </r>
    <r>
      <rPr>
        <i/>
        <vertAlign val="subscript"/>
        <sz val="12"/>
        <color indexed="8"/>
        <rFont val="Calibri"/>
        <family val="2"/>
        <charset val="186"/>
      </rPr>
      <t>CRM</t>
    </r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</si>
  <si>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HCRM</t>
    </r>
  </si>
  <si>
    <r>
      <t>u</t>
    </r>
    <r>
      <rPr>
        <i/>
        <vertAlign val="superscript"/>
        <sz val="12"/>
        <color indexed="8"/>
        <rFont val="Calibri"/>
        <family val="2"/>
        <charset val="186"/>
      </rPr>
      <t>2</t>
    </r>
    <r>
      <rPr>
        <i/>
        <sz val="12"/>
        <color indexed="8"/>
        <rFont val="Calibri"/>
        <family val="2"/>
        <charset val="186"/>
      </rPr>
      <t xml:space="preserve"> </t>
    </r>
    <r>
      <rPr>
        <i/>
        <vertAlign val="subscript"/>
        <sz val="12"/>
        <color indexed="8"/>
        <rFont val="Calibri"/>
        <family val="2"/>
        <charset val="186"/>
      </rPr>
      <t>ms</t>
    </r>
  </si>
  <si>
    <r>
      <t>u</t>
    </r>
    <r>
      <rPr>
        <i/>
        <vertAlign val="subscript"/>
        <sz val="12"/>
        <color indexed="8"/>
        <rFont val="Calibri"/>
        <family val="2"/>
        <charset val="186"/>
      </rPr>
      <t>HTM</t>
    </r>
  </si>
  <si>
    <t xml:space="preserve"> nr.9569101 </t>
  </si>
  <si>
    <t>314,4 HBW</t>
  </si>
  <si>
    <t>Uncertainty of calibration, 314,4 HBW 2,5/275</t>
  </si>
  <si>
    <t xml:space="preserve"> Nr 52897</t>
  </si>
  <si>
    <t>444,8 HBW</t>
  </si>
  <si>
    <t>Uncertainty of calibration, 444,8 HBW 2,5/275</t>
  </si>
  <si>
    <t xml:space="preserve">Mõõtetulemused etaloniga </t>
  </si>
  <si>
    <t>väärtus</t>
  </si>
  <si>
    <r>
      <rPr>
        <vertAlign val="subscript"/>
        <sz val="12"/>
        <color indexed="8"/>
        <rFont val="Times New Roman"/>
        <family val="1"/>
        <charset val="186"/>
      </rPr>
      <t xml:space="preserve">       ms </t>
    </r>
    <r>
      <rPr>
        <sz val="12"/>
        <color indexed="8"/>
        <rFont val="Times New Roman"/>
        <family val="1"/>
        <charset val="186"/>
      </rPr>
      <t>, HBW</t>
    </r>
  </si>
  <si>
    <r>
      <t>u</t>
    </r>
    <r>
      <rPr>
        <b/>
        <i/>
        <vertAlign val="subscript"/>
        <sz val="12"/>
        <color indexed="8"/>
        <rFont val="Times New Roman"/>
        <family val="1"/>
        <charset val="186"/>
      </rPr>
      <t>ms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i/>
        <sz val="12"/>
        <color indexed="8"/>
        <rFont val="Times New Roman"/>
        <family val="1"/>
        <charset val="186"/>
      </rPr>
      <t>, HBW</t>
    </r>
  </si>
  <si>
    <r>
      <t>u</t>
    </r>
    <r>
      <rPr>
        <b/>
        <i/>
        <vertAlign val="subscript"/>
        <sz val="12"/>
        <color indexed="8"/>
        <rFont val="Times New Roman"/>
        <family val="1"/>
        <charset val="186"/>
      </rPr>
      <t>H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i/>
        <sz val="12"/>
        <color indexed="8"/>
        <rFont val="Times New Roman"/>
        <family val="1"/>
        <charset val="186"/>
      </rPr>
      <t xml:space="preserve">, </t>
    </r>
    <r>
      <rPr>
        <b/>
        <sz val="12"/>
        <color indexed="8"/>
        <rFont val="Calibri"/>
        <family val="2"/>
        <charset val="186"/>
      </rPr>
      <t>HBW</t>
    </r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</si>
  <si>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H</t>
    </r>
  </si>
  <si>
    <r>
      <t>Σ</t>
    </r>
    <r>
      <rPr>
        <i/>
        <sz val="12"/>
        <color indexed="8"/>
        <rFont val="Calibri"/>
        <family val="2"/>
        <charset val="186"/>
      </rPr>
      <t>u</t>
    </r>
    <r>
      <rPr>
        <i/>
        <vertAlign val="superscript"/>
        <sz val="12"/>
        <color indexed="8"/>
        <rFont val="Calibri"/>
        <family val="2"/>
        <charset val="186"/>
      </rPr>
      <t>2</t>
    </r>
    <r>
      <rPr>
        <i/>
        <sz val="12"/>
        <color indexed="8"/>
        <rFont val="Calibri"/>
        <family val="2"/>
        <charset val="186"/>
      </rPr>
      <t xml:space="preserve"> </t>
    </r>
  </si>
  <si>
    <r>
      <t>U</t>
    </r>
    <r>
      <rPr>
        <b/>
        <i/>
        <vertAlign val="subscript"/>
        <sz val="12"/>
        <color indexed="8"/>
        <rFont val="Calibri"/>
        <family val="2"/>
        <charset val="186"/>
      </rPr>
      <t xml:space="preserve">HTM </t>
    </r>
    <r>
      <rPr>
        <b/>
        <sz val="12"/>
        <color indexed="8"/>
        <rFont val="Calibri"/>
        <family val="2"/>
        <charset val="186"/>
      </rPr>
      <t>(k=2)</t>
    </r>
  </si>
  <si>
    <t>Scale:</t>
  </si>
  <si>
    <t>Triin Märtson</t>
  </si>
  <si>
    <t>Etalon nr.52896 198,4 +/- 2,1/I9</t>
  </si>
  <si>
    <t>Etalon nr. 9569101 314,4 +/-2,3/H8</t>
  </si>
  <si>
    <t xml:space="preserve"> Etalon nr.52897 444,8 +/-4,4/J11</t>
  </si>
  <si>
    <t>HBW 2,5/187,5, ball 2,5 mm B19808, (2.4984±0.001 mm)</t>
  </si>
  <si>
    <t>Hardness results, HBW 2,5/187,5</t>
  </si>
  <si>
    <t>2,5/187,5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</si>
</sst>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Times New Roman"/>
      <family val="1"/>
      <charset val="186"/>
    </font>
    <font>
      <sz val="12"/>
      <color indexed="8"/>
      <name val="Arial"/>
      <family val="2"/>
      <charset val="1"/>
    </font>
    <font>
      <i/>
      <vertAlign val="subscript"/>
      <sz val="12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i/>
      <vertAlign val="subscript"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vertAlign val="subscript"/>
      <sz val="12"/>
      <color indexed="8"/>
      <name val="Times New Roman"/>
      <family val="1"/>
      <charset val="186"/>
    </font>
    <font>
      <b/>
      <i/>
      <vertAlign val="subscript"/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Calibri"/>
      <family val="2"/>
      <charset val="1"/>
    </font>
    <font>
      <i/>
      <sz val="12"/>
      <color indexed="8"/>
      <name val="Calibri"/>
      <family val="2"/>
      <charset val="186"/>
    </font>
    <font>
      <i/>
      <vertAlign val="superscript"/>
      <sz val="12"/>
      <color indexed="8"/>
      <name val="Calibri"/>
      <family val="2"/>
      <charset val="186"/>
    </font>
    <font>
      <i/>
      <sz val="12"/>
      <name val="Calibri"/>
      <family val="2"/>
      <charset val="186"/>
    </font>
    <font>
      <i/>
      <vertAlign val="superscript"/>
      <sz val="12"/>
      <name val="Calibri"/>
      <family val="2"/>
      <charset val="186"/>
    </font>
    <font>
      <i/>
      <vertAlign val="subscript"/>
      <sz val="12"/>
      <name val="Calibri"/>
      <family val="2"/>
      <charset val="186"/>
    </font>
    <font>
      <b/>
      <i/>
      <sz val="12"/>
      <color indexed="8"/>
      <name val="Calibri"/>
      <family val="2"/>
      <charset val="186"/>
    </font>
    <font>
      <b/>
      <i/>
      <vertAlign val="subscript"/>
      <sz val="12"/>
      <color indexed="8"/>
      <name val="Calibri"/>
      <family val="2"/>
      <charset val="186"/>
    </font>
    <font>
      <sz val="12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7" fillId="0" borderId="6" xfId="1" applyFont="1" applyBorder="1"/>
    <xf numFmtId="1" fontId="8" fillId="3" borderId="6" xfId="1" applyNumberFormat="1" applyFont="1" applyFill="1" applyBorder="1" applyAlignment="1">
      <alignment horizontal="center" vertical="center"/>
    </xf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0" fontId="5" fillId="0" borderId="9" xfId="0" applyFont="1" applyBorder="1"/>
    <xf numFmtId="0" fontId="0" fillId="0" borderId="7" xfId="0" applyBorder="1"/>
    <xf numFmtId="0" fontId="9" fillId="0" borderId="0" xfId="1" applyFont="1"/>
    <xf numFmtId="0" fontId="18" fillId="0" borderId="0" xfId="1" applyFont="1"/>
    <xf numFmtId="1" fontId="8" fillId="3" borderId="10" xfId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6" fillId="0" borderId="7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8" fillId="0" borderId="7" xfId="0" applyFont="1" applyBorder="1"/>
    <xf numFmtId="165" fontId="26" fillId="0" borderId="7" xfId="0" applyNumberFormat="1" applyFont="1" applyBorder="1"/>
    <xf numFmtId="165" fontId="26" fillId="0" borderId="7" xfId="0" applyNumberFormat="1" applyFont="1" applyBorder="1" applyAlignment="1">
      <alignment horizontal="center"/>
    </xf>
    <xf numFmtId="166" fontId="0" fillId="0" borderId="0" xfId="0" applyNumberFormat="1"/>
    <xf numFmtId="0" fontId="19" fillId="0" borderId="13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/>
    </xf>
    <xf numFmtId="0" fontId="24" fillId="0" borderId="13" xfId="1" applyFont="1" applyBorder="1"/>
    <xf numFmtId="164" fontId="5" fillId="0" borderId="1" xfId="0" applyNumberFormat="1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164" fontId="8" fillId="0" borderId="16" xfId="1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" fillId="5" borderId="0" xfId="0" applyFont="1" applyFill="1"/>
    <xf numFmtId="164" fontId="2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4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</cellXfs>
  <cellStyles count="2">
    <cellStyle name="Excel Built-in Normal" xfId="1" xr:uid="{E235A355-873D-4CD3-B781-807149C0F18C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22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545B2F-8109-1DC0-DCF1-A7634B0121CC}"/>
            </a:ext>
          </a:extLst>
        </xdr:cNvPr>
        <xdr:cNvSpPr txBox="1"/>
      </xdr:nvSpPr>
      <xdr:spPr>
        <a:xfrm>
          <a:off x="68580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Layout" zoomScaleNormal="100" workbookViewId="0">
      <selection activeCell="B1" sqref="B1:H1"/>
    </sheetView>
  </sheetViews>
  <sheetFormatPr defaultRowHeight="15.75" x14ac:dyDescent="0.25"/>
  <cols>
    <col min="1" max="1" width="19.7109375" style="1" customWidth="1"/>
    <col min="2" max="2" width="8.42578125" style="1" customWidth="1"/>
    <col min="3" max="3" width="8" style="1" customWidth="1"/>
    <col min="4" max="4" width="7.85546875" style="1" customWidth="1"/>
    <col min="5" max="5" width="8.42578125" style="1" customWidth="1"/>
    <col min="6" max="6" width="8.5703125" style="1" customWidth="1"/>
    <col min="7" max="7" width="11.5703125" style="1" customWidth="1"/>
    <col min="8" max="8" width="10.42578125" style="1" customWidth="1"/>
    <col min="9" max="9" width="8.28515625" style="1" customWidth="1"/>
    <col min="10" max="16384" width="9.140625" style="1"/>
  </cols>
  <sheetData>
    <row r="1" spans="1:9" x14ac:dyDescent="0.25">
      <c r="A1" s="3" t="s">
        <v>0</v>
      </c>
      <c r="B1" s="60">
        <v>45453</v>
      </c>
      <c r="C1" s="61"/>
      <c r="D1" s="61"/>
      <c r="E1" s="61"/>
      <c r="F1" s="61"/>
      <c r="G1" s="61"/>
      <c r="H1" s="62"/>
    </row>
    <row r="2" spans="1:9" x14ac:dyDescent="0.25">
      <c r="A2" s="3" t="s">
        <v>4</v>
      </c>
      <c r="B2" s="63" t="s">
        <v>50</v>
      </c>
      <c r="C2" s="64"/>
      <c r="D2" s="64"/>
      <c r="E2" s="64"/>
      <c r="F2" s="64"/>
      <c r="G2" s="64"/>
      <c r="H2" s="65"/>
    </row>
    <row r="3" spans="1:9" ht="15.75" customHeight="1" x14ac:dyDescent="0.25">
      <c r="A3" s="4" t="s">
        <v>1</v>
      </c>
      <c r="B3" s="63" t="s">
        <v>11</v>
      </c>
      <c r="C3" s="64"/>
      <c r="D3" s="64"/>
      <c r="E3" s="64"/>
      <c r="F3" s="64"/>
      <c r="G3" s="64"/>
      <c r="H3" s="65"/>
    </row>
    <row r="4" spans="1:9" x14ac:dyDescent="0.25">
      <c r="A4" s="3" t="s">
        <v>3</v>
      </c>
      <c r="B4" s="66" t="s">
        <v>9</v>
      </c>
      <c r="C4" s="61"/>
      <c r="D4" s="61"/>
      <c r="E4" s="61"/>
      <c r="F4" s="61"/>
      <c r="G4" s="61"/>
      <c r="H4" s="62"/>
    </row>
    <row r="5" spans="1:9" x14ac:dyDescent="0.25">
      <c r="A5" s="3" t="s">
        <v>49</v>
      </c>
      <c r="B5" s="67" t="s">
        <v>54</v>
      </c>
      <c r="C5" s="68"/>
      <c r="D5" s="68"/>
      <c r="E5" s="68"/>
      <c r="F5" s="68"/>
      <c r="G5" s="68"/>
      <c r="H5" s="69"/>
    </row>
    <row r="6" spans="1:9" x14ac:dyDescent="0.25">
      <c r="A6" s="3" t="s">
        <v>2</v>
      </c>
      <c r="B6" s="63" t="s">
        <v>5</v>
      </c>
      <c r="C6" s="64"/>
      <c r="D6" s="64"/>
      <c r="E6" s="64"/>
      <c r="F6" s="64"/>
      <c r="G6" s="64"/>
      <c r="H6" s="65"/>
    </row>
    <row r="8" spans="1:9" x14ac:dyDescent="0.25">
      <c r="A8" s="73" t="s">
        <v>10</v>
      </c>
      <c r="B8" s="73"/>
      <c r="C8" s="73"/>
      <c r="D8" s="73"/>
      <c r="E8" s="73"/>
      <c r="F8" s="73"/>
      <c r="G8" s="73"/>
      <c r="H8" s="73"/>
    </row>
    <row r="9" spans="1:9" x14ac:dyDescent="0.25">
      <c r="A9" s="70" t="s">
        <v>6</v>
      </c>
      <c r="B9" s="71" t="s">
        <v>55</v>
      </c>
      <c r="C9" s="71"/>
      <c r="D9" s="71"/>
      <c r="E9" s="71"/>
      <c r="F9" s="71"/>
      <c r="G9" s="72" t="s">
        <v>7</v>
      </c>
      <c r="H9" s="72" t="s">
        <v>8</v>
      </c>
    </row>
    <row r="10" spans="1:9" x14ac:dyDescent="0.25">
      <c r="A10" s="70"/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2"/>
      <c r="H10" s="72"/>
      <c r="I10" s="2"/>
    </row>
    <row r="11" spans="1:9" ht="31.5" x14ac:dyDescent="0.25">
      <c r="A11" s="6" t="s">
        <v>51</v>
      </c>
      <c r="B11" s="74">
        <v>201</v>
      </c>
      <c r="C11" s="74">
        <v>197</v>
      </c>
      <c r="D11" s="74">
        <v>200</v>
      </c>
      <c r="E11" s="74">
        <v>197</v>
      </c>
      <c r="F11" s="74">
        <v>198</v>
      </c>
      <c r="G11" s="56">
        <f>AVERAGE(B11:F11)</f>
        <v>198.6</v>
      </c>
      <c r="H11" s="57">
        <f>STDEV(B11:F11)</f>
        <v>1.8165902124584949</v>
      </c>
    </row>
    <row r="12" spans="1:9" x14ac:dyDescent="0.25">
      <c r="A12" s="7"/>
      <c r="B12" s="55"/>
      <c r="C12" s="55"/>
      <c r="D12" s="55"/>
      <c r="E12" s="55"/>
      <c r="F12" s="55"/>
      <c r="G12" s="56"/>
      <c r="H12" s="57"/>
    </row>
    <row r="13" spans="1:9" x14ac:dyDescent="0.25">
      <c r="A13" s="70" t="s">
        <v>6</v>
      </c>
      <c r="B13" s="71" t="s">
        <v>55</v>
      </c>
      <c r="C13" s="71"/>
      <c r="D13" s="71"/>
      <c r="E13" s="71"/>
      <c r="F13" s="71"/>
      <c r="G13" s="72" t="s">
        <v>7</v>
      </c>
      <c r="H13" s="72" t="s">
        <v>8</v>
      </c>
    </row>
    <row r="14" spans="1:9" x14ac:dyDescent="0.25">
      <c r="A14" s="70"/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72"/>
      <c r="H14" s="72"/>
    </row>
    <row r="15" spans="1:9" ht="31.5" x14ac:dyDescent="0.25">
      <c r="A15" s="6" t="s">
        <v>52</v>
      </c>
      <c r="B15" s="74">
        <v>315</v>
      </c>
      <c r="C15" s="74">
        <v>311</v>
      </c>
      <c r="D15" s="74">
        <v>310</v>
      </c>
      <c r="E15" s="74">
        <v>317</v>
      </c>
      <c r="F15" s="74">
        <v>313</v>
      </c>
      <c r="G15" s="56">
        <f>AVERAGE(B15:F15)</f>
        <v>313.2</v>
      </c>
      <c r="H15" s="57">
        <f>STDEV(B15:F15)</f>
        <v>2.8635642126552705</v>
      </c>
    </row>
    <row r="16" spans="1:9" x14ac:dyDescent="0.25">
      <c r="A16" s="8"/>
      <c r="B16" s="55"/>
      <c r="C16" s="55"/>
      <c r="D16" s="55"/>
      <c r="E16" s="55"/>
      <c r="F16" s="55"/>
      <c r="G16" s="56"/>
      <c r="H16" s="57"/>
    </row>
    <row r="17" spans="1:8" x14ac:dyDescent="0.25">
      <c r="A17" s="70" t="s">
        <v>6</v>
      </c>
      <c r="B17" s="71" t="s">
        <v>55</v>
      </c>
      <c r="C17" s="71"/>
      <c r="D17" s="71"/>
      <c r="E17" s="71"/>
      <c r="F17" s="71"/>
      <c r="G17" s="72" t="s">
        <v>7</v>
      </c>
      <c r="H17" s="72" t="s">
        <v>8</v>
      </c>
    </row>
    <row r="18" spans="1:8" x14ac:dyDescent="0.25">
      <c r="A18" s="70"/>
      <c r="B18" s="5">
        <v>1</v>
      </c>
      <c r="C18" s="5">
        <v>2</v>
      </c>
      <c r="D18" s="5">
        <v>3</v>
      </c>
      <c r="E18" s="5">
        <v>4</v>
      </c>
      <c r="F18" s="5">
        <v>5</v>
      </c>
      <c r="G18" s="72"/>
      <c r="H18" s="72"/>
    </row>
    <row r="19" spans="1:8" ht="31.5" x14ac:dyDescent="0.25">
      <c r="A19" s="6" t="s">
        <v>53</v>
      </c>
      <c r="B19" s="74">
        <v>446</v>
      </c>
      <c r="C19" s="74">
        <v>440</v>
      </c>
      <c r="D19" s="74">
        <v>447</v>
      </c>
      <c r="E19" s="74">
        <v>439</v>
      </c>
      <c r="F19" s="74">
        <v>446</v>
      </c>
      <c r="G19" s="56">
        <f>AVERAGE(B19:F19)</f>
        <v>443.6</v>
      </c>
      <c r="H19" s="57">
        <f>STDEV(B19:F19)</f>
        <v>3.7815340802378077</v>
      </c>
    </row>
    <row r="20" spans="1:8" x14ac:dyDescent="0.25">
      <c r="A20" s="8"/>
      <c r="B20" s="55"/>
      <c r="C20" s="55"/>
      <c r="D20" s="55"/>
      <c r="E20" s="55"/>
      <c r="F20" s="55"/>
      <c r="G20" s="58"/>
      <c r="H20" s="59"/>
    </row>
    <row r="23" spans="1:8" x14ac:dyDescent="0.25">
      <c r="G23" s="1">
        <v>5.2020999999999997</v>
      </c>
    </row>
  </sheetData>
  <mergeCells count="19">
    <mergeCell ref="A13:A14"/>
    <mergeCell ref="B13:F13"/>
    <mergeCell ref="G13:G14"/>
    <mergeCell ref="H13:H14"/>
    <mergeCell ref="A17:A18"/>
    <mergeCell ref="B17:F17"/>
    <mergeCell ref="G17:G18"/>
    <mergeCell ref="H17:H18"/>
    <mergeCell ref="A9:A10"/>
    <mergeCell ref="B9:F9"/>
    <mergeCell ref="G9:G10"/>
    <mergeCell ref="H9:H10"/>
    <mergeCell ref="A8:H8"/>
    <mergeCell ref="B1:H1"/>
    <mergeCell ref="B2:H2"/>
    <mergeCell ref="B3:H3"/>
    <mergeCell ref="B4:H4"/>
    <mergeCell ref="B6:H6"/>
    <mergeCell ref="B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4A6D-E752-4396-9017-3CDD9FD46A0C}">
  <sheetPr>
    <pageSetUpPr fitToPage="1"/>
  </sheetPr>
  <dimension ref="A2:L51"/>
  <sheetViews>
    <sheetView topLeftCell="A26" workbookViewId="0">
      <selection activeCell="Q27" sqref="Q27"/>
    </sheetView>
  </sheetViews>
  <sheetFormatPr defaultRowHeight="15" x14ac:dyDescent="0.25"/>
  <cols>
    <col min="1" max="1" width="12.85546875" customWidth="1"/>
    <col min="2" max="2" width="24.85546875" customWidth="1"/>
    <col min="3" max="3" width="12.42578125" customWidth="1"/>
    <col min="4" max="4" width="16" customWidth="1"/>
    <col min="5" max="5" width="13.7109375" customWidth="1"/>
    <col min="6" max="6" width="12.7109375" customWidth="1"/>
    <col min="7" max="7" width="13.28515625" customWidth="1"/>
    <col min="8" max="8" width="10.42578125" customWidth="1"/>
  </cols>
  <sheetData>
    <row r="2" spans="1:12" ht="15.75" x14ac:dyDescent="0.25">
      <c r="A2" s="9" t="s">
        <v>41</v>
      </c>
      <c r="B2" s="9"/>
      <c r="C2" s="10"/>
      <c r="D2" s="11" t="s">
        <v>12</v>
      </c>
      <c r="E2" s="10" t="s">
        <v>13</v>
      </c>
      <c r="F2" s="10" t="s">
        <v>56</v>
      </c>
      <c r="G2" s="10"/>
      <c r="H2" s="10"/>
      <c r="I2" s="10"/>
      <c r="J2" s="10"/>
      <c r="K2" s="10"/>
      <c r="L2" s="10"/>
    </row>
    <row r="3" spans="1:12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.75" x14ac:dyDescent="0.25">
      <c r="A4" s="12">
        <v>1</v>
      </c>
      <c r="B4" s="12">
        <v>2</v>
      </c>
      <c r="C4" s="12">
        <v>3</v>
      </c>
      <c r="D4" s="12">
        <v>4</v>
      </c>
      <c r="E4" s="19">
        <v>5</v>
      </c>
      <c r="F4" s="20" t="s">
        <v>14</v>
      </c>
      <c r="G4" s="20" t="s">
        <v>8</v>
      </c>
      <c r="H4" s="10"/>
      <c r="I4" s="10"/>
      <c r="J4" s="9"/>
      <c r="K4" s="10"/>
      <c r="L4" s="10"/>
    </row>
    <row r="5" spans="1:12" ht="15.75" x14ac:dyDescent="0.25">
      <c r="A5" s="51">
        <v>193</v>
      </c>
      <c r="B5" s="51">
        <v>204</v>
      </c>
      <c r="C5" s="51">
        <v>194</v>
      </c>
      <c r="D5" s="51"/>
      <c r="E5" s="52"/>
      <c r="F5" s="21">
        <f>AVERAGE(A5:E5)</f>
        <v>197</v>
      </c>
      <c r="G5" s="22">
        <f>STDEV(A5:E5)</f>
        <v>6.0827625302982193</v>
      </c>
      <c r="H5" s="10"/>
      <c r="I5" s="10"/>
      <c r="J5" s="10"/>
      <c r="K5" s="10"/>
      <c r="L5" s="10"/>
    </row>
    <row r="6" spans="1:12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5.75" x14ac:dyDescent="0.25">
      <c r="A7" s="20" t="s">
        <v>15</v>
      </c>
      <c r="B7" s="20" t="s">
        <v>16</v>
      </c>
      <c r="C7" s="24" t="s">
        <v>17</v>
      </c>
      <c r="D7" s="25"/>
      <c r="E7" s="26"/>
      <c r="F7" s="28" t="s">
        <v>18</v>
      </c>
      <c r="G7" s="29"/>
      <c r="H7" s="24" t="s">
        <v>19</v>
      </c>
      <c r="I7" s="26"/>
      <c r="J7" s="10"/>
      <c r="K7" s="10"/>
      <c r="L7" s="10"/>
    </row>
    <row r="8" spans="1:12" ht="18.75" x14ac:dyDescent="0.35">
      <c r="A8" s="20" t="s">
        <v>42</v>
      </c>
      <c r="B8" s="21">
        <v>198.4</v>
      </c>
      <c r="C8" s="20" t="s">
        <v>20</v>
      </c>
      <c r="D8" s="20" t="s">
        <v>21</v>
      </c>
      <c r="E8" s="20" t="s">
        <v>8</v>
      </c>
      <c r="F8" s="20" t="s">
        <v>22</v>
      </c>
      <c r="G8" s="20" t="s">
        <v>23</v>
      </c>
      <c r="H8" s="20" t="s">
        <v>24</v>
      </c>
      <c r="I8" s="20" t="s">
        <v>25</v>
      </c>
      <c r="J8" s="10"/>
      <c r="K8" s="10"/>
      <c r="L8" s="10"/>
    </row>
    <row r="9" spans="1:12" ht="15.75" x14ac:dyDescent="0.25">
      <c r="A9" s="20" t="s">
        <v>26</v>
      </c>
      <c r="B9" s="23">
        <v>2.1</v>
      </c>
      <c r="C9" s="21">
        <f>MAX(A5:E5)</f>
        <v>204</v>
      </c>
      <c r="D9" s="21">
        <f>MIN(A5:E5)</f>
        <v>193</v>
      </c>
      <c r="E9" s="22">
        <f>STDEV(A5:E5)</f>
        <v>6.0827625302982193</v>
      </c>
      <c r="F9" s="23">
        <v>2.1</v>
      </c>
      <c r="G9" s="23">
        <f>F9/2</f>
        <v>1.05</v>
      </c>
      <c r="H9" s="21">
        <f>C9-D9</f>
        <v>11</v>
      </c>
      <c r="I9" s="22">
        <f>H9*100/F5</f>
        <v>5.5837563451776653</v>
      </c>
      <c r="J9" s="10"/>
      <c r="K9" s="10"/>
      <c r="L9" s="10"/>
    </row>
    <row r="10" spans="1:12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x14ac:dyDescent="0.25">
      <c r="A11" s="10" t="s">
        <v>27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8.75" x14ac:dyDescent="0.35">
      <c r="A12" s="13" t="s">
        <v>28</v>
      </c>
      <c r="B12" s="30" t="s">
        <v>43</v>
      </c>
      <c r="C12" s="13" t="s">
        <v>29</v>
      </c>
      <c r="D12" s="13" t="s">
        <v>44</v>
      </c>
      <c r="E12" s="13" t="s">
        <v>45</v>
      </c>
      <c r="F12" s="13"/>
      <c r="G12" s="13"/>
      <c r="H12" s="13"/>
      <c r="I12" s="13"/>
      <c r="J12" s="13"/>
      <c r="K12" s="10"/>
      <c r="L12" s="10"/>
    </row>
    <row r="13" spans="1:12" ht="15.75" x14ac:dyDescent="0.25">
      <c r="A13" s="27">
        <f>F5-B8</f>
        <v>-1.4000000000000057</v>
      </c>
      <c r="B13" s="27">
        <v>1</v>
      </c>
      <c r="C13" s="32">
        <f>SQRT(3)</f>
        <v>1.7320508075688772</v>
      </c>
      <c r="D13" s="32">
        <f>B13/C13</f>
        <v>0.57735026918962584</v>
      </c>
      <c r="E13" s="31">
        <f>H9/(2*C13)</f>
        <v>3.1754264805429417</v>
      </c>
      <c r="F13" s="33"/>
      <c r="G13" s="16"/>
      <c r="H13" s="16"/>
      <c r="I13" s="16"/>
      <c r="J13" s="16"/>
      <c r="K13" s="10"/>
      <c r="L13" s="10"/>
    </row>
    <row r="14" spans="1:12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.75" x14ac:dyDescent="0.25">
      <c r="A15" s="17" t="s">
        <v>30</v>
      </c>
      <c r="B15" s="17"/>
      <c r="C15" s="17"/>
      <c r="D15" s="17"/>
      <c r="E15" s="18"/>
      <c r="F15" s="18"/>
      <c r="G15" s="10"/>
      <c r="H15" s="10"/>
      <c r="I15" s="10"/>
      <c r="J15" s="10"/>
      <c r="K15" s="10"/>
      <c r="L15" s="10"/>
    </row>
    <row r="16" spans="1:12" ht="18.75" x14ac:dyDescent="0.35">
      <c r="A16" s="34" t="s">
        <v>31</v>
      </c>
      <c r="B16" s="35" t="s">
        <v>46</v>
      </c>
      <c r="C16" s="34" t="s">
        <v>33</v>
      </c>
      <c r="D16" s="36" t="s">
        <v>47</v>
      </c>
      <c r="E16" s="37" t="s">
        <v>34</v>
      </c>
      <c r="F16" s="38" t="s">
        <v>48</v>
      </c>
      <c r="G16" s="10"/>
      <c r="H16" s="10"/>
      <c r="I16" s="10"/>
      <c r="J16" s="10"/>
      <c r="K16" s="10"/>
      <c r="L16" s="10"/>
    </row>
    <row r="17" spans="1:12" ht="15.75" x14ac:dyDescent="0.25">
      <c r="A17" s="21">
        <f>G9*G9</f>
        <v>1.1025</v>
      </c>
      <c r="B17" s="21">
        <f>E13*E13</f>
        <v>10.083333333333334</v>
      </c>
      <c r="C17" s="41">
        <f>D13*D13</f>
        <v>0.33333333333333343</v>
      </c>
      <c r="D17" s="42">
        <f>SUM(A17:C17)</f>
        <v>11.519166666666669</v>
      </c>
      <c r="E17" s="39">
        <f>SQRT(D17)</f>
        <v>3.3939897858813111</v>
      </c>
      <c r="F17" s="40">
        <f>E17*2</f>
        <v>6.7879795717626221</v>
      </c>
      <c r="G17" s="10"/>
      <c r="H17" s="10"/>
      <c r="I17" s="10"/>
      <c r="J17" s="10"/>
      <c r="K17" s="10"/>
      <c r="L17" s="10"/>
    </row>
    <row r="18" spans="1:12" ht="15.75" x14ac:dyDescent="0.25">
      <c r="K18" s="10"/>
      <c r="L18" s="10"/>
    </row>
    <row r="19" spans="1:12" ht="15.75" x14ac:dyDescent="0.25">
      <c r="A19" s="9" t="s">
        <v>41</v>
      </c>
      <c r="B19" s="9"/>
      <c r="C19" s="10"/>
      <c r="D19" s="11" t="s">
        <v>35</v>
      </c>
      <c r="E19" s="10" t="s">
        <v>36</v>
      </c>
      <c r="F19" s="10" t="s">
        <v>56</v>
      </c>
      <c r="G19" s="10"/>
      <c r="H19" s="10"/>
      <c r="I19" s="10"/>
      <c r="J19" s="10"/>
      <c r="K19" s="10"/>
      <c r="L19" s="10"/>
    </row>
    <row r="20" spans="1:12" ht="15.7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5.75" x14ac:dyDescent="0.25">
      <c r="A21" s="12">
        <v>1</v>
      </c>
      <c r="B21" s="12">
        <v>2</v>
      </c>
      <c r="C21" s="12">
        <v>3</v>
      </c>
      <c r="D21" s="12">
        <v>4</v>
      </c>
      <c r="E21" s="19">
        <v>5</v>
      </c>
      <c r="F21" s="20" t="s">
        <v>14</v>
      </c>
      <c r="G21" s="20" t="s">
        <v>8</v>
      </c>
      <c r="H21" s="10"/>
      <c r="I21" s="10"/>
      <c r="J21" s="10"/>
      <c r="K21" s="10"/>
      <c r="L21" s="10"/>
    </row>
    <row r="22" spans="1:12" ht="15.75" x14ac:dyDescent="0.25">
      <c r="A22" s="51">
        <v>309</v>
      </c>
      <c r="B22" s="51">
        <v>306</v>
      </c>
      <c r="C22" s="51">
        <v>324</v>
      </c>
      <c r="D22" s="53"/>
      <c r="E22" s="54"/>
      <c r="F22" s="39">
        <f>AVERAGE(A22:C22)</f>
        <v>313</v>
      </c>
      <c r="G22" s="22">
        <f>STDEV(A22:C22)</f>
        <v>9.6436507609929549</v>
      </c>
      <c r="H22" s="10"/>
      <c r="I22" s="10"/>
      <c r="J22" s="10"/>
      <c r="K22" s="10"/>
      <c r="L22" s="10"/>
    </row>
    <row r="23" spans="1:12" ht="15.7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5.75" x14ac:dyDescent="0.25">
      <c r="A24" s="20" t="s">
        <v>15</v>
      </c>
      <c r="B24" s="20" t="s">
        <v>16</v>
      </c>
      <c r="C24" s="24" t="s">
        <v>17</v>
      </c>
      <c r="D24" s="25"/>
      <c r="E24" s="26"/>
      <c r="F24" s="24" t="s">
        <v>18</v>
      </c>
      <c r="G24" s="26"/>
      <c r="H24" s="24" t="s">
        <v>19</v>
      </c>
      <c r="I24" s="26"/>
      <c r="J24" s="10"/>
      <c r="K24" s="10"/>
      <c r="L24" s="10"/>
    </row>
    <row r="25" spans="1:12" ht="18.75" x14ac:dyDescent="0.35">
      <c r="A25" s="20" t="s">
        <v>42</v>
      </c>
      <c r="B25" s="21">
        <v>314.39999999999998</v>
      </c>
      <c r="C25" s="20" t="s">
        <v>20</v>
      </c>
      <c r="D25" s="20" t="s">
        <v>21</v>
      </c>
      <c r="E25" s="20" t="s">
        <v>8</v>
      </c>
      <c r="F25" s="20" t="s">
        <v>22</v>
      </c>
      <c r="G25" s="20" t="s">
        <v>23</v>
      </c>
      <c r="H25" s="20" t="s">
        <v>24</v>
      </c>
      <c r="I25" s="20" t="s">
        <v>25</v>
      </c>
      <c r="J25" s="10"/>
      <c r="K25" s="10"/>
      <c r="L25" s="10"/>
    </row>
    <row r="26" spans="1:12" ht="15.75" x14ac:dyDescent="0.25">
      <c r="A26" s="20" t="s">
        <v>26</v>
      </c>
      <c r="B26" s="23">
        <v>2.2999999999999998</v>
      </c>
      <c r="C26" s="21">
        <f>MAX(A22:C22)</f>
        <v>324</v>
      </c>
      <c r="D26" s="21">
        <f>MIN(A22:C22)</f>
        <v>306</v>
      </c>
      <c r="E26" s="22">
        <f>STDEV(A22:C22)</f>
        <v>9.6436507609929549</v>
      </c>
      <c r="F26" s="23">
        <v>2.2999999999999998</v>
      </c>
      <c r="G26" s="23">
        <f>F26/2</f>
        <v>1.1499999999999999</v>
      </c>
      <c r="H26" s="21">
        <f>C26-D26</f>
        <v>18</v>
      </c>
      <c r="I26" s="22">
        <f>H26*100/F22</f>
        <v>5.7507987220447285</v>
      </c>
      <c r="J26" s="10"/>
      <c r="K26" s="10"/>
      <c r="L26" s="10"/>
    </row>
    <row r="27" spans="1:12" ht="15.7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5.75" x14ac:dyDescent="0.25">
      <c r="A28" s="10" t="s">
        <v>27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8.75" x14ac:dyDescent="0.35">
      <c r="A29" s="21" t="s">
        <v>28</v>
      </c>
      <c r="B29" s="44" t="s">
        <v>43</v>
      </c>
      <c r="C29" s="21" t="s">
        <v>29</v>
      </c>
      <c r="D29" s="21" t="s">
        <v>44</v>
      </c>
      <c r="E29" s="21" t="s">
        <v>45</v>
      </c>
      <c r="F29" s="15"/>
      <c r="G29" s="13"/>
      <c r="H29" s="13"/>
      <c r="I29" s="13"/>
      <c r="J29" s="13"/>
      <c r="K29" s="10"/>
      <c r="L29" s="10"/>
    </row>
    <row r="30" spans="1:12" ht="15.75" x14ac:dyDescent="0.25">
      <c r="A30" s="22">
        <f>F22-B25</f>
        <v>-1.3999999999999773</v>
      </c>
      <c r="B30" s="23">
        <v>1</v>
      </c>
      <c r="C30" s="43">
        <f>SQRT(3)</f>
        <v>1.7320508075688772</v>
      </c>
      <c r="D30" s="43">
        <f>B30/C30</f>
        <v>0.57735026918962584</v>
      </c>
      <c r="E30" s="43">
        <f>H26/(2*C30)</f>
        <v>5.196152422706632</v>
      </c>
      <c r="F30" s="15"/>
      <c r="G30" s="13"/>
      <c r="H30" s="13"/>
      <c r="I30" s="13"/>
      <c r="J30" s="13"/>
      <c r="K30" s="10"/>
      <c r="L30" s="10"/>
    </row>
    <row r="31" spans="1:12" ht="15.7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5.75" x14ac:dyDescent="0.25">
      <c r="A32" s="17" t="s">
        <v>37</v>
      </c>
      <c r="B32" s="17"/>
      <c r="C32" s="17"/>
      <c r="D32" s="17"/>
      <c r="E32" s="18"/>
      <c r="F32" s="18"/>
      <c r="G32" s="10"/>
      <c r="H32" s="10"/>
      <c r="I32" s="10"/>
      <c r="J32" s="10"/>
      <c r="K32" s="10"/>
      <c r="L32" s="10"/>
    </row>
    <row r="33" spans="1:12" ht="18.75" x14ac:dyDescent="0.35">
      <c r="A33" s="34" t="s">
        <v>31</v>
      </c>
      <c r="B33" s="35" t="s">
        <v>46</v>
      </c>
      <c r="C33" s="34" t="s">
        <v>33</v>
      </c>
      <c r="D33" s="36" t="s">
        <v>47</v>
      </c>
      <c r="E33" s="37" t="s">
        <v>34</v>
      </c>
      <c r="F33" s="38" t="s">
        <v>48</v>
      </c>
      <c r="G33" s="10"/>
      <c r="H33" s="10"/>
      <c r="I33" s="10"/>
      <c r="J33" s="10"/>
      <c r="K33" s="10"/>
      <c r="L33" s="10"/>
    </row>
    <row r="34" spans="1:12" ht="15.75" x14ac:dyDescent="0.25">
      <c r="A34" s="22">
        <f>G26*G26</f>
        <v>1.3224999999999998</v>
      </c>
      <c r="B34" s="22">
        <f>E30*E30</f>
        <v>27</v>
      </c>
      <c r="C34" s="42">
        <f>D30*D30</f>
        <v>0.33333333333333343</v>
      </c>
      <c r="D34" s="42">
        <f>SUM(A34:C34)</f>
        <v>28.65583333333333</v>
      </c>
      <c r="E34" s="22">
        <f>SQRT(D34)</f>
        <v>5.3531143583276206</v>
      </c>
      <c r="F34" s="40">
        <f>E34*2</f>
        <v>10.706228716655241</v>
      </c>
      <c r="G34" s="10"/>
      <c r="H34" s="10"/>
      <c r="I34" s="10"/>
      <c r="J34" s="10"/>
      <c r="K34" s="10"/>
      <c r="L34" s="10"/>
    </row>
    <row r="35" spans="1:12" ht="15.75" x14ac:dyDescent="0.25">
      <c r="K35" s="10"/>
      <c r="L35" s="10"/>
    </row>
    <row r="36" spans="1:12" ht="15.75" x14ac:dyDescent="0.25">
      <c r="A36" s="9" t="s">
        <v>41</v>
      </c>
      <c r="B36" s="9"/>
      <c r="C36" s="10"/>
      <c r="D36" s="11" t="s">
        <v>38</v>
      </c>
      <c r="E36" s="10" t="s">
        <v>39</v>
      </c>
      <c r="F36" s="10" t="s">
        <v>56</v>
      </c>
      <c r="G36" s="10"/>
      <c r="H36" s="10"/>
      <c r="I36" s="10"/>
      <c r="J36" s="10"/>
      <c r="K36" s="10"/>
      <c r="L36" s="10"/>
    </row>
    <row r="37" spans="1:12" ht="15.7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5.75" x14ac:dyDescent="0.25">
      <c r="A38" s="12">
        <v>1</v>
      </c>
      <c r="B38" s="12">
        <v>2</v>
      </c>
      <c r="C38" s="12">
        <v>3</v>
      </c>
      <c r="D38" s="12">
        <v>4</v>
      </c>
      <c r="E38" s="19">
        <v>5</v>
      </c>
      <c r="F38" s="20" t="s">
        <v>14</v>
      </c>
      <c r="G38" s="20" t="s">
        <v>8</v>
      </c>
      <c r="H38" s="10"/>
      <c r="I38" s="10"/>
      <c r="J38" s="10"/>
    </row>
    <row r="39" spans="1:12" ht="15.75" x14ac:dyDescent="0.25">
      <c r="A39" s="51">
        <v>431</v>
      </c>
      <c r="B39" s="51">
        <v>450</v>
      </c>
      <c r="C39" s="51">
        <v>450</v>
      </c>
      <c r="D39" s="53"/>
      <c r="E39" s="54"/>
      <c r="F39" s="39">
        <f>AVERAGE(A39:C39)</f>
        <v>443.66666666666669</v>
      </c>
      <c r="G39" s="22">
        <f>STDEV(A39:C39)</f>
        <v>10.969655114602888</v>
      </c>
      <c r="H39" s="10"/>
      <c r="I39" s="10"/>
      <c r="J39" s="10"/>
    </row>
    <row r="40" spans="1:12" ht="15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2" ht="15.75" x14ac:dyDescent="0.25">
      <c r="A41" s="20" t="s">
        <v>15</v>
      </c>
      <c r="B41" s="20" t="s">
        <v>16</v>
      </c>
      <c r="C41" s="24" t="s">
        <v>17</v>
      </c>
      <c r="D41" s="25"/>
      <c r="E41" s="26"/>
      <c r="F41" s="24" t="s">
        <v>18</v>
      </c>
      <c r="G41" s="26"/>
      <c r="H41" s="24" t="s">
        <v>19</v>
      </c>
      <c r="I41" s="26"/>
      <c r="J41" s="10"/>
    </row>
    <row r="42" spans="1:12" ht="18.75" x14ac:dyDescent="0.35">
      <c r="A42" s="20" t="s">
        <v>42</v>
      </c>
      <c r="B42" s="21">
        <v>444.8</v>
      </c>
      <c r="C42" s="20" t="s">
        <v>20</v>
      </c>
      <c r="D42" s="20" t="s">
        <v>21</v>
      </c>
      <c r="E42" s="24" t="s">
        <v>8</v>
      </c>
      <c r="F42" s="20" t="s">
        <v>22</v>
      </c>
      <c r="G42" s="20" t="s">
        <v>23</v>
      </c>
      <c r="H42" s="20" t="s">
        <v>24</v>
      </c>
      <c r="I42" s="20" t="s">
        <v>25</v>
      </c>
      <c r="J42" s="10"/>
    </row>
    <row r="43" spans="1:12" ht="15.75" x14ac:dyDescent="0.25">
      <c r="A43" s="20" t="s">
        <v>26</v>
      </c>
      <c r="B43" s="23">
        <v>4.4000000000000004</v>
      </c>
      <c r="C43" s="45">
        <f>MAX(A39:C39)</f>
        <v>450</v>
      </c>
      <c r="D43" s="46">
        <f>MIN(A39:C39)</f>
        <v>431</v>
      </c>
      <c r="E43" s="47">
        <f>STDEV(A39:C39)</f>
        <v>10.969655114602888</v>
      </c>
      <c r="F43" s="23">
        <v>4.4000000000000004</v>
      </c>
      <c r="G43" s="23">
        <f>F43/2</f>
        <v>2.2000000000000002</v>
      </c>
      <c r="H43" s="21">
        <f>C43-D43</f>
        <v>19</v>
      </c>
      <c r="I43" s="22">
        <f>H43*100/F39</f>
        <v>4.2824943651389926</v>
      </c>
      <c r="J43" s="10"/>
    </row>
    <row r="44" spans="1:12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2" ht="15.75" x14ac:dyDescent="0.25">
      <c r="A45" s="10" t="s">
        <v>27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2" ht="18.75" x14ac:dyDescent="0.35">
      <c r="A46" s="13" t="s">
        <v>28</v>
      </c>
      <c r="B46" s="44" t="s">
        <v>43</v>
      </c>
      <c r="C46" s="13" t="s">
        <v>29</v>
      </c>
      <c r="D46" s="21" t="s">
        <v>44</v>
      </c>
      <c r="E46" s="21" t="s">
        <v>45</v>
      </c>
      <c r="F46" s="13"/>
      <c r="G46" s="13"/>
      <c r="H46" s="13"/>
      <c r="I46" s="13"/>
      <c r="J46" s="13"/>
    </row>
    <row r="47" spans="1:12" ht="15.75" x14ac:dyDescent="0.25">
      <c r="A47" s="14">
        <f>F39-B42</f>
        <v>-1.1333333333333258</v>
      </c>
      <c r="B47" s="23">
        <v>1</v>
      </c>
      <c r="C47" s="43">
        <f>SQRT(3)</f>
        <v>1.7320508075688772</v>
      </c>
      <c r="D47" s="48">
        <f>B47/C47</f>
        <v>0.57735026918962584</v>
      </c>
      <c r="E47" s="48">
        <f>H43/(2*C47)</f>
        <v>5.4848275573014451</v>
      </c>
      <c r="F47" s="13"/>
      <c r="G47" s="13"/>
      <c r="H47" s="13"/>
      <c r="I47" s="13"/>
      <c r="J47" s="13"/>
    </row>
    <row r="48" spans="1:12" ht="15.7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15.75" x14ac:dyDescent="0.25">
      <c r="A49" s="17" t="s">
        <v>40</v>
      </c>
      <c r="B49" s="17"/>
      <c r="C49" s="17"/>
      <c r="D49" s="17"/>
      <c r="E49" s="18"/>
      <c r="F49" s="18"/>
      <c r="G49" s="10"/>
      <c r="H49" s="10"/>
      <c r="I49" s="10"/>
      <c r="J49" s="10"/>
    </row>
    <row r="50" spans="1:10" ht="18.75" x14ac:dyDescent="0.35">
      <c r="A50" s="34" t="s">
        <v>31</v>
      </c>
      <c r="B50" s="35" t="s">
        <v>32</v>
      </c>
      <c r="C50" s="34" t="s">
        <v>33</v>
      </c>
      <c r="D50" s="36" t="s">
        <v>47</v>
      </c>
      <c r="E50" s="37" t="s">
        <v>34</v>
      </c>
      <c r="F50" s="38" t="s">
        <v>48</v>
      </c>
      <c r="G50" s="10"/>
      <c r="H50" s="10"/>
      <c r="I50" s="10"/>
      <c r="J50" s="10"/>
    </row>
    <row r="51" spans="1:10" ht="15.75" x14ac:dyDescent="0.25">
      <c r="A51" s="49">
        <f>G43*G43</f>
        <v>4.8400000000000007</v>
      </c>
      <c r="B51" s="49">
        <f>E47*E47</f>
        <v>30.083333333333336</v>
      </c>
      <c r="C51" s="49">
        <f>D47*D47</f>
        <v>0.33333333333333343</v>
      </c>
      <c r="D51" s="49">
        <f>SUM(A51:C51)</f>
        <v>35.256666666666675</v>
      </c>
      <c r="E51" s="49">
        <f>SQRT(D51)</f>
        <v>5.9377324515901417</v>
      </c>
      <c r="F51" s="50">
        <f>E51*2</f>
        <v>11.875464903180283</v>
      </c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Meetodi protokoll</vt:lpstr>
      <vt:lpstr>Määramatus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2024-06-11T07:47:53Z</dcterms:modified>
</cp:coreProperties>
</file>