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Olga.Mironova\ITX0010\Lahendatud\"/>
    </mc:Choice>
  </mc:AlternateContent>
  <xr:revisionPtr revIDLastSave="0" documentId="8_{D92D50B0-9C9D-4302-8188-DA15D95724AB}" xr6:coauthVersionLast="47" xr6:coauthVersionMax="47" xr10:uidLastSave="{00000000-0000-0000-0000-000000000000}"/>
  <bookViews>
    <workbookView xWindow="28635" yWindow="-165" windowWidth="38730" windowHeight="21210" tabRatio="770" xr2:uid="{E10E007F-2D9B-4449-8452-EF284CE71F48}"/>
  </bookViews>
  <sheets>
    <sheet name="Tiitel" sheetId="11" r:id="rId1"/>
    <sheet name="Kuupäev" sheetId="4" r:id="rId2"/>
    <sheet name="Kellaaeg" sheetId="1" r:id="rId3"/>
    <sheet name="Tekst" sheetId="7" r:id="rId4"/>
    <sheet name="Infofunktsioonid" sheetId="10" state="hidden" r:id="rId5"/>
    <sheet name="Loogika" sheetId="8" r:id="rId6"/>
    <sheet name="Isikukood" sheetId="5" r:id="rId7"/>
    <sheet name="IFs" sheetId="6" r:id="rId8"/>
    <sheet name="Isikud" sheetId="3" r:id="rId9"/>
    <sheet name="Hinded" sheetId="9" r:id="rId10"/>
  </sheets>
  <externalReferences>
    <externalReference r:id="rId11"/>
  </externalReferences>
  <definedNames>
    <definedName name="_xlnm._FilterDatabase" localSheetId="7" hidden="1">IFs!$B$3:$I$91</definedName>
    <definedName name="Aeg">Tekst!$C$43:$C$50</definedName>
    <definedName name="Aeg_tekstina">Tekst!$B$18:$B$21</definedName>
    <definedName name="Aeg_tekstina_1">Tekst!$B$28:$B$31</definedName>
    <definedName name="Algus" localSheetId="3">Tekst!$E$43:$E$50</definedName>
    <definedName name="Algus">Kellaaeg!$C$8:$C$12</definedName>
    <definedName name="Amet">IFs!$G$4:$G$91</definedName>
    <definedName name="Eesnimi" localSheetId="8">Isikud!$E$9:$E$31</definedName>
    <definedName name="Eesnimi" localSheetId="6">Isikukood!$C$8:$C$19</definedName>
    <definedName name="Eesnimi">Tekst!$E$7:$E$10</definedName>
    <definedName name="Elatud_päevade_arv">Kuupäev!$A$11:$A$13</definedName>
    <definedName name="elukohad" hidden="1">'[1]abi '!$C$7:$C$24</definedName>
    <definedName name="Fn_SUBSTITUDE_abil_asendada_viimane_punkt_kooloniga">Tekst!$C$28:$C$31</definedName>
    <definedName name="Fn_SUBSTITUDE_abil_eemaldada_koma">Tekst!$C$18:$C$21</definedName>
    <definedName name="Hind">Tekst!$D$43:$D$50</definedName>
    <definedName name="Isikukood" localSheetId="8">Isikud!$C$9:$C$31</definedName>
    <definedName name="Isikukood">Isikukood!$B$8:$B$19</definedName>
    <definedName name="Jooksva_aasta_sünnipäev" localSheetId="8">Isikud!$K$9:$K$31</definedName>
    <definedName name="Jooksva_aasta_sünnipäev">Kuupäev!$B$20</definedName>
    <definedName name="Järgmine_sünnipäev">Isikud!$L$9:$L$31</definedName>
    <definedName name="Kellaaeg">Tekst!$E$28:$E$31</definedName>
    <definedName name="Kestus">Tekst!$G$43:$G$50</definedName>
    <definedName name="Kuu">IFs!$F$4:$F$91</definedName>
    <definedName name="Kuupäev">Tekst!$D$28:$D$31</definedName>
    <definedName name="Linn">IFs!$H$4:$H$91</definedName>
    <definedName name="Linnad" hidden="1">'[1]abi '!$E$7:$E$12</definedName>
    <definedName name="Lõpp" localSheetId="3">Tekst!$F$43:$F$50</definedName>
    <definedName name="Lõpp">Kellaaeg!$D$8:$D$12</definedName>
    <definedName name="Makstud">Isikud!$D$9:$D$31</definedName>
    <definedName name="Mitmes_on_tühik">Tekst!$D$7:$D$10</definedName>
    <definedName name="Nime_pikkus">Tekst!$C$7:$C$10</definedName>
    <definedName name="Nimi" localSheetId="7">IFs!$B$4:$B$91</definedName>
    <definedName name="Nimi" localSheetId="8">Isikud!$B$9:$B$31</definedName>
    <definedName name="Nimi">Tekst!$B$7:$B$10</definedName>
    <definedName name="Nädalapäev">Kellaaeg!$B$8:$B$12</definedName>
    <definedName name="Palk" localSheetId="7">IFs!$E$4:$E$91</definedName>
    <definedName name="Palk">Kellaaeg!$F$8:$F$12</definedName>
    <definedName name="Perenimi" localSheetId="8">Isikud!$F$9:$F$31</definedName>
    <definedName name="Perenimi" localSheetId="6">Isikukood!$D$8:$D$19</definedName>
    <definedName name="Perenimi">Tekst!$F$7:$F$10</definedName>
    <definedName name="PERENIMI__Eesnimi">Tekst!$G$7:$G$10</definedName>
    <definedName name="Päeva_maksumus">Tekst!$H$43:$H$50</definedName>
    <definedName name="RANK">Tekst!$I$43:$I$50</definedName>
    <definedName name="Sellise__juubeli__kuupäev">Kuupäev!$B$11:$B$13</definedName>
    <definedName name="Sihtkoht">Tekst!$B$43:$B$50</definedName>
    <definedName name="Sugu" localSheetId="7">IFs!$C$4:$C$91</definedName>
    <definedName name="Sugu" localSheetId="8">Isikud!$G$9:$G$31</definedName>
    <definedName name="Sugu">Isikukood!$E$8:$E$19</definedName>
    <definedName name="Sünniaeg" localSheetId="8">Isikud!$H$9:$H$31</definedName>
    <definedName name="Sünniaeg" localSheetId="6">Isikukood!$F$8:$F$19</definedName>
    <definedName name="Sünniaeg">Kuupäev!$B$3</definedName>
    <definedName name="Sünnikuu">Isikud!$I$9:$I$31</definedName>
    <definedName name="Tunde">Kellaaeg!$E$8:$E$12</definedName>
    <definedName name="Tunnitasu">Kellaaeg!$C$3</definedName>
    <definedName name="täna">Kuupäev!$B$4</definedName>
    <definedName name="Vanus" localSheetId="7">IFs!$D$4:$D$91</definedName>
    <definedName name="Vanus" localSheetId="8">Isikud!$J$9:$J$31</definedName>
    <definedName name="Vanus">Isikukood!$G$8:$G$19</definedName>
    <definedName name="Vanus__juubeli__ajal">Kuupäev!$C$11:$C$13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7" l="1" a="1"/>
  <c r="F7" i="7" s="1"/>
  <c r="J5" i="3"/>
  <c r="J2" i="3"/>
  <c r="E12" i="9" l="1"/>
  <c r="I12" i="9" s="1"/>
  <c r="C12" i="9"/>
  <c r="G12" i="9" s="1"/>
  <c r="K9" i="3" a="1"/>
  <c r="K9" i="3" s="1"/>
  <c r="L9" i="3" s="1" a="1"/>
  <c r="L9" i="3" s="1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4" i="3" s="1"/>
  <c r="J23" i="3"/>
  <c r="J24" i="3"/>
  <c r="J25" i="3"/>
  <c r="J26" i="3"/>
  <c r="J27" i="3"/>
  <c r="J28" i="3"/>
  <c r="J29" i="3"/>
  <c r="J30" i="3"/>
  <c r="J31" i="3"/>
  <c r="J9" i="3"/>
  <c r="I9" i="3" a="1"/>
  <c r="I9" i="3" s="1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9" i="3"/>
  <c r="F9" i="5"/>
  <c r="F10" i="5"/>
  <c r="F11" i="5"/>
  <c r="G11" i="5" s="1"/>
  <c r="F12" i="5"/>
  <c r="F13" i="5"/>
  <c r="F14" i="5"/>
  <c r="F15" i="5"/>
  <c r="F16" i="5"/>
  <c r="F17" i="5"/>
  <c r="F18" i="5"/>
  <c r="F19" i="5"/>
  <c r="G19" i="5" s="1"/>
  <c r="F8" i="5"/>
  <c r="G8" i="5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9" i="3"/>
  <c r="F9" i="3" a="1"/>
  <c r="F9" i="3" s="1"/>
  <c r="E9" i="3" a="1"/>
  <c r="E9" i="3" s="1"/>
  <c r="M27" i="6"/>
  <c r="N27" i="6"/>
  <c r="M28" i="6"/>
  <c r="N28" i="6"/>
  <c r="M29" i="6"/>
  <c r="N29" i="6"/>
  <c r="M30" i="6"/>
  <c r="N30" i="6"/>
  <c r="M31" i="6"/>
  <c r="N31" i="6"/>
  <c r="M32" i="6"/>
  <c r="N32" i="6"/>
  <c r="M33" i="6"/>
  <c r="N33" i="6"/>
  <c r="M34" i="6"/>
  <c r="N34" i="6"/>
  <c r="M35" i="6"/>
  <c r="N35" i="6"/>
  <c r="M36" i="6"/>
  <c r="N36" i="6"/>
  <c r="M37" i="6"/>
  <c r="N37" i="6"/>
  <c r="M38" i="6"/>
  <c r="N38" i="6"/>
  <c r="N26" i="6"/>
  <c r="M26" i="6"/>
  <c r="P13" i="6"/>
  <c r="P14" i="6"/>
  <c r="P15" i="6"/>
  <c r="P16" i="6"/>
  <c r="P17" i="6"/>
  <c r="P18" i="6"/>
  <c r="P19" i="6"/>
  <c r="O13" i="6"/>
  <c r="O14" i="6"/>
  <c r="O15" i="6"/>
  <c r="O16" i="6"/>
  <c r="O17" i="6"/>
  <c r="O18" i="6"/>
  <c r="O19" i="6"/>
  <c r="P12" i="6"/>
  <c r="O12" i="6"/>
  <c r="N13" i="6"/>
  <c r="N14" i="6"/>
  <c r="N15" i="6"/>
  <c r="N16" i="6"/>
  <c r="N17" i="6"/>
  <c r="N18" i="6"/>
  <c r="N19" i="6"/>
  <c r="N12" i="6"/>
  <c r="M13" i="6"/>
  <c r="M14" i="6"/>
  <c r="M15" i="6"/>
  <c r="M16" i="6"/>
  <c r="M17" i="6"/>
  <c r="M18" i="6"/>
  <c r="M19" i="6"/>
  <c r="M12" i="6"/>
  <c r="P6" i="6"/>
  <c r="P5" i="6"/>
  <c r="P4" i="6"/>
  <c r="E9" i="5"/>
  <c r="E10" i="5"/>
  <c r="E11" i="5"/>
  <c r="E12" i="5"/>
  <c r="E13" i="5"/>
  <c r="G13" i="5" s="1"/>
  <c r="E14" i="5"/>
  <c r="G14" i="5" s="1"/>
  <c r="E15" i="5"/>
  <c r="E16" i="5"/>
  <c r="E17" i="5"/>
  <c r="G17" i="5" s="1"/>
  <c r="E18" i="5"/>
  <c r="E19" i="5"/>
  <c r="E8" i="5"/>
  <c r="G9" i="5"/>
  <c r="G10" i="5"/>
  <c r="G12" i="5"/>
  <c r="G18" i="5"/>
  <c r="E22" i="8"/>
  <c r="E24" i="8"/>
  <c r="E23" i="8"/>
  <c r="E21" i="8"/>
  <c r="E20" i="8"/>
  <c r="E19" i="8"/>
  <c r="E18" i="8"/>
  <c r="E17" i="8"/>
  <c r="J6" i="3" l="1"/>
  <c r="J3" i="3"/>
  <c r="G16" i="5"/>
  <c r="G15" i="5"/>
  <c r="D13" i="8"/>
  <c r="D12" i="8"/>
  <c r="D11" i="8"/>
  <c r="D8" i="8"/>
  <c r="D7" i="8"/>
  <c r="D6" i="8"/>
  <c r="D5" i="8"/>
  <c r="D4" i="8"/>
  <c r="I43" i="7"/>
  <c r="I44" i="7"/>
  <c r="I45" i="7"/>
  <c r="I46" i="7"/>
  <c r="I47" i="7"/>
  <c r="I48" i="7"/>
  <c r="I49" i="7"/>
  <c r="I50" i="7"/>
  <c r="H43" i="7" a="1"/>
  <c r="H43" i="7" s="1"/>
  <c r="G43" i="7" a="1"/>
  <c r="G43" i="7" s="1"/>
  <c r="F43" i="7" a="1"/>
  <c r="F43" i="7" s="1"/>
  <c r="E43" i="7" a="1"/>
  <c r="E43" i="7" s="1"/>
  <c r="C28" i="7" a="1"/>
  <c r="C28" i="7" s="1"/>
  <c r="C18" i="7" a="1"/>
  <c r="C18" i="7" s="1"/>
  <c r="D18" i="7" s="1" a="1"/>
  <c r="D18" i="7" s="1"/>
  <c r="D7" i="7" a="1"/>
  <c r="D7" i="7" s="1"/>
  <c r="E7" i="7" s="1" a="1"/>
  <c r="E7" i="7" s="1"/>
  <c r="C7" i="7" a="1"/>
  <c r="C7" i="7" s="1"/>
  <c r="E9" i="1"/>
  <c r="F8" i="1" s="1" a="1"/>
  <c r="F8" i="1" s="1"/>
  <c r="F14" i="1" s="1"/>
  <c r="E10" i="1"/>
  <c r="E11" i="1"/>
  <c r="E12" i="1"/>
  <c r="E8" i="1"/>
  <c r="B20" i="4"/>
  <c r="B21" i="4" s="1"/>
  <c r="B19" i="4"/>
  <c r="B18" i="4"/>
  <c r="B17" i="4"/>
  <c r="B16" i="4"/>
  <c r="B11" i="4" a="1"/>
  <c r="B11" i="4" s="1"/>
  <c r="C11" i="4" s="1" a="1"/>
  <c r="C11" i="4" s="1"/>
  <c r="E14" i="1" l="1"/>
  <c r="G7" i="7" a="1"/>
  <c r="G7" i="7" s="1"/>
  <c r="D28" i="7" a="1"/>
  <c r="D28" i="7" s="1"/>
  <c r="E28" i="7" a="1"/>
  <c r="E28" i="7" s="1"/>
  <c r="B4" i="4" l="1"/>
  <c r="F3" i="4" s="1"/>
  <c r="F4" i="4" l="1"/>
  <c r="B13" i="10" l="1"/>
  <c r="E21" i="10"/>
  <c r="E22" i="10"/>
  <c r="E20" i="10"/>
  <c r="E18" i="10"/>
  <c r="E17" i="10"/>
  <c r="E16" i="10"/>
  <c r="J14" i="10"/>
  <c r="B14" i="10"/>
  <c r="G14" i="10" s="1"/>
  <c r="J13" i="10"/>
  <c r="H13" i="10"/>
  <c r="J12" i="10"/>
  <c r="H12" i="10"/>
  <c r="B12" i="10"/>
  <c r="I12" i="10" s="1"/>
  <c r="J11" i="10"/>
  <c r="B11" i="10"/>
  <c r="H11" i="10" s="1"/>
  <c r="J10" i="10"/>
  <c r="I10" i="10"/>
  <c r="H10" i="10"/>
  <c r="G10" i="10"/>
  <c r="F10" i="10"/>
  <c r="E10" i="10"/>
  <c r="D10" i="10"/>
  <c r="C10" i="10"/>
  <c r="J9" i="10"/>
  <c r="I9" i="10"/>
  <c r="H9" i="10"/>
  <c r="G9" i="10"/>
  <c r="F9" i="10"/>
  <c r="E9" i="10"/>
  <c r="D9" i="10"/>
  <c r="C9" i="10"/>
  <c r="J8" i="10"/>
  <c r="B8" i="10"/>
  <c r="C8" i="10" s="1"/>
  <c r="J7" i="10"/>
  <c r="B7" i="10"/>
  <c r="D7" i="10" s="1"/>
  <c r="J6" i="10"/>
  <c r="I6" i="10"/>
  <c r="H6" i="10"/>
  <c r="G6" i="10"/>
  <c r="F6" i="10"/>
  <c r="E6" i="10"/>
  <c r="D6" i="10"/>
  <c r="C6" i="10"/>
  <c r="J5" i="10"/>
  <c r="I5" i="10"/>
  <c r="B5" i="10"/>
  <c r="E5" i="10" s="1"/>
  <c r="J4" i="10"/>
  <c r="I4" i="10"/>
  <c r="H4" i="10"/>
  <c r="G4" i="10"/>
  <c r="F4" i="10"/>
  <c r="E4" i="10"/>
  <c r="D4" i="10"/>
  <c r="C4" i="10"/>
  <c r="F23" i="8"/>
  <c r="F22" i="8"/>
  <c r="C16" i="10"/>
  <c r="N9" i="6"/>
  <c r="C4" i="7"/>
  <c r="C18" i="10"/>
  <c r="G4" i="4"/>
  <c r="C17" i="4"/>
  <c r="G4" i="7"/>
  <c r="F1" i="10"/>
  <c r="F20" i="10"/>
  <c r="F21" i="8"/>
  <c r="I40" i="7"/>
  <c r="C18" i="4"/>
  <c r="E11" i="8"/>
  <c r="G3" i="4"/>
  <c r="D14" i="7"/>
  <c r="C21" i="4"/>
  <c r="F21" i="10"/>
  <c r="E8" i="8"/>
  <c r="E16" i="1"/>
  <c r="F22" i="10"/>
  <c r="C16" i="4"/>
  <c r="E4" i="7"/>
  <c r="G2" i="10"/>
  <c r="C2" i="10"/>
  <c r="F24" i="8"/>
  <c r="C19" i="4"/>
  <c r="E7" i="8"/>
  <c r="D1" i="10"/>
  <c r="C17" i="10"/>
  <c r="E6" i="8"/>
  <c r="Q4" i="6"/>
  <c r="E5" i="8"/>
  <c r="E13" i="8"/>
  <c r="C20" i="4"/>
  <c r="M23" i="6"/>
  <c r="C15" i="7"/>
  <c r="Q6" i="6"/>
  <c r="H1" i="10"/>
  <c r="O9" i="6"/>
  <c r="F19" i="8"/>
  <c r="F23" i="10"/>
  <c r="C25" i="7"/>
  <c r="B8" i="4"/>
  <c r="B5" i="4"/>
  <c r="F3" i="7"/>
  <c r="E4" i="8"/>
  <c r="E5" i="1"/>
  <c r="F18" i="8"/>
  <c r="F4" i="1"/>
  <c r="J1" i="10"/>
  <c r="Q5" i="6"/>
  <c r="E2" i="10"/>
  <c r="D3" i="7"/>
  <c r="I2" i="10"/>
  <c r="D24" i="7"/>
  <c r="F17" i="8"/>
  <c r="M9" i="6"/>
  <c r="P9" i="6"/>
  <c r="E12" i="8"/>
  <c r="E25" i="7"/>
  <c r="F20" i="8"/>
  <c r="D5" i="10" l="1"/>
  <c r="F5" i="10"/>
  <c r="B23" i="10"/>
  <c r="E23" i="10" s="1"/>
  <c r="D11" i="10"/>
  <c r="C14" i="10"/>
  <c r="E11" i="10"/>
  <c r="D14" i="10"/>
  <c r="F11" i="10"/>
  <c r="D13" i="10"/>
  <c r="F14" i="10"/>
  <c r="G11" i="10"/>
  <c r="E13" i="10"/>
  <c r="H14" i="10"/>
  <c r="I11" i="10"/>
  <c r="G13" i="10"/>
  <c r="I14" i="10"/>
  <c r="C11" i="10"/>
  <c r="I13" i="10"/>
  <c r="E7" i="10"/>
  <c r="F7" i="10"/>
  <c r="C7" i="10"/>
  <c r="H7" i="10"/>
  <c r="I7" i="10"/>
  <c r="G5" i="10"/>
  <c r="E8" i="10"/>
  <c r="C12" i="10"/>
  <c r="H5" i="10"/>
  <c r="G7" i="10"/>
  <c r="F8" i="10"/>
  <c r="D12" i="10"/>
  <c r="C13" i="10"/>
  <c r="G8" i="10"/>
  <c r="E12" i="10"/>
  <c r="D8" i="10"/>
  <c r="H8" i="10"/>
  <c r="F12" i="10"/>
  <c r="C5" i="10"/>
  <c r="I8" i="10"/>
  <c r="G12" i="10"/>
  <c r="F13" i="10"/>
  <c r="E14" i="10"/>
  <c r="I91" i="6" l="1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F21" i="9"/>
  <c r="J21" i="9" s="1"/>
  <c r="E21" i="9"/>
  <c r="I21" i="9" s="1"/>
  <c r="D21" i="9"/>
  <c r="H21" i="9" s="1"/>
  <c r="C21" i="9"/>
  <c r="G21" i="9" s="1"/>
  <c r="F20" i="9"/>
  <c r="J20" i="9" s="1"/>
  <c r="E20" i="9"/>
  <c r="I20" i="9" s="1"/>
  <c r="D20" i="9"/>
  <c r="H20" i="9" s="1"/>
  <c r="C20" i="9"/>
  <c r="G20" i="9" s="1"/>
  <c r="F19" i="9"/>
  <c r="J19" i="9" s="1"/>
  <c r="E19" i="9"/>
  <c r="I19" i="9" s="1"/>
  <c r="D19" i="9"/>
  <c r="H19" i="9" s="1"/>
  <c r="C19" i="9"/>
  <c r="G19" i="9" s="1"/>
  <c r="F18" i="9"/>
  <c r="J18" i="9" s="1"/>
  <c r="E18" i="9"/>
  <c r="I18" i="9" s="1"/>
  <c r="D18" i="9"/>
  <c r="H18" i="9" s="1"/>
  <c r="C18" i="9"/>
  <c r="G18" i="9" s="1"/>
  <c r="F17" i="9"/>
  <c r="J17" i="9" s="1"/>
  <c r="E17" i="9"/>
  <c r="I17" i="9" s="1"/>
  <c r="D17" i="9"/>
  <c r="H17" i="9" s="1"/>
  <c r="C17" i="9"/>
  <c r="G17" i="9" s="1"/>
  <c r="F16" i="9"/>
  <c r="J16" i="9" s="1"/>
  <c r="E16" i="9"/>
  <c r="I16" i="9" s="1"/>
  <c r="D16" i="9"/>
  <c r="H16" i="9" s="1"/>
  <c r="C16" i="9"/>
  <c r="G16" i="9" s="1"/>
  <c r="F15" i="9"/>
  <c r="J15" i="9" s="1"/>
  <c r="E15" i="9"/>
  <c r="I15" i="9" s="1"/>
  <c r="D15" i="9"/>
  <c r="H15" i="9" s="1"/>
  <c r="C15" i="9"/>
  <c r="G15" i="9" s="1"/>
  <c r="F14" i="9"/>
  <c r="J14" i="9" s="1"/>
  <c r="E14" i="9"/>
  <c r="I14" i="9" s="1"/>
  <c r="D14" i="9"/>
  <c r="H14" i="9" s="1"/>
  <c r="C14" i="9"/>
  <c r="G14" i="9" s="1"/>
  <c r="F13" i="9"/>
  <c r="J13" i="9" s="1"/>
  <c r="E13" i="9"/>
  <c r="I13" i="9" s="1"/>
  <c r="D13" i="9"/>
  <c r="H13" i="9" s="1"/>
  <c r="C13" i="9"/>
  <c r="G13" i="9" s="1"/>
  <c r="F12" i="9"/>
  <c r="J12" i="9" s="1"/>
  <c r="D12" i="9"/>
  <c r="H12" i="9" s="1"/>
  <c r="C4" i="4"/>
  <c r="G40" i="7"/>
  <c r="F39" i="7"/>
  <c r="H39" i="7"/>
  <c r="E40" i="7"/>
  <c r="K12" i="9" l="1"/>
  <c r="L12" i="9" s="1"/>
  <c r="K14" i="9"/>
  <c r="L14" i="9" s="1"/>
  <c r="K16" i="9"/>
  <c r="L16" i="9" s="1"/>
  <c r="K18" i="9"/>
  <c r="L18" i="9" s="1"/>
  <c r="K20" i="9"/>
  <c r="L20" i="9" s="1"/>
  <c r="K13" i="9"/>
  <c r="L13" i="9" s="1"/>
  <c r="K15" i="9"/>
  <c r="L15" i="9" s="1"/>
  <c r="K17" i="9"/>
  <c r="L17" i="9" s="1"/>
  <c r="K19" i="9"/>
  <c r="L19" i="9" s="1"/>
  <c r="K21" i="9"/>
  <c r="L21" i="9" s="1"/>
  <c r="C8" i="4"/>
  <c r="H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Vilipõld</author>
  </authors>
  <commentList>
    <comment ref="B5" authorId="0" shapeId="0" xr:uid="{BBA472C1-2D25-4502-BA2F-E12E9D82C8A1}">
      <text>
        <r>
          <rPr>
            <sz val="12"/>
            <color indexed="8"/>
            <rFont val="Tahoma"/>
            <family val="2"/>
            <charset val="186"/>
          </rPr>
          <t>Isikukoodi</t>
        </r>
        <r>
          <rPr>
            <b/>
            <sz val="12"/>
            <color indexed="8"/>
            <rFont val="Tahoma"/>
            <family val="2"/>
            <charset val="186"/>
          </rPr>
          <t xml:space="preserve"> esimene</t>
        </r>
        <r>
          <rPr>
            <sz val="12"/>
            <color indexed="8"/>
            <rFont val="Tahoma"/>
            <family val="2"/>
            <charset val="186"/>
          </rPr>
          <t xml:space="preserve"> number näitab</t>
        </r>
        <r>
          <rPr>
            <b/>
            <sz val="12"/>
            <color indexed="8"/>
            <rFont val="Tahoma"/>
            <family val="2"/>
            <charset val="186"/>
          </rPr>
          <t xml:space="preserve"> sugu</t>
        </r>
        <r>
          <rPr>
            <sz val="12"/>
            <color indexed="8"/>
            <rFont val="Tahoma"/>
            <family val="2"/>
            <charset val="186"/>
          </rPr>
          <t>:</t>
        </r>
        <r>
          <rPr>
            <b/>
            <sz val="12"/>
            <color indexed="81"/>
            <rFont val="Tahoma"/>
            <family val="2"/>
            <charset val="186"/>
          </rPr>
          <t xml:space="preserve">
    </t>
        </r>
        <r>
          <rPr>
            <b/>
            <sz val="12"/>
            <color indexed="10"/>
            <rFont val="Tahoma"/>
            <family val="2"/>
            <charset val="186"/>
          </rPr>
          <t>paarituarv</t>
        </r>
        <r>
          <rPr>
            <b/>
            <sz val="12"/>
            <color indexed="8"/>
            <rFont val="Tahoma"/>
            <family val="2"/>
            <charset val="186"/>
          </rPr>
          <t xml:space="preserve"> (1, 3, 5)</t>
        </r>
        <r>
          <rPr>
            <b/>
            <sz val="12"/>
            <color indexed="81"/>
            <rFont val="Tahoma"/>
            <family val="2"/>
            <charset val="186"/>
          </rPr>
          <t xml:space="preserve"> -</t>
        </r>
        <r>
          <rPr>
            <sz val="12"/>
            <color indexed="10"/>
            <rFont val="Tahoma"/>
            <family val="2"/>
            <charset val="186"/>
          </rPr>
          <t xml:space="preserve"> mees</t>
        </r>
        <r>
          <rPr>
            <b/>
            <sz val="12"/>
            <color indexed="81"/>
            <rFont val="Tahoma"/>
            <family val="2"/>
            <charset val="186"/>
          </rPr>
          <t>,</t>
        </r>
        <r>
          <rPr>
            <b/>
            <sz val="12"/>
            <color indexed="8"/>
            <rFont val="Tahoma"/>
            <family val="2"/>
            <charset val="186"/>
          </rPr>
          <t xml:space="preserve"> </t>
        </r>
        <r>
          <rPr>
            <b/>
            <sz val="12"/>
            <color indexed="10"/>
            <rFont val="Tahoma"/>
            <family val="2"/>
            <charset val="186"/>
          </rPr>
          <t>paarisarv</t>
        </r>
        <r>
          <rPr>
            <b/>
            <sz val="12"/>
            <color indexed="8"/>
            <rFont val="Tahoma"/>
            <family val="2"/>
            <charset val="186"/>
          </rPr>
          <t xml:space="preserve"> (2, 4, 6)</t>
        </r>
        <r>
          <rPr>
            <b/>
            <sz val="12"/>
            <color indexed="10"/>
            <rFont val="Tahoma"/>
            <family val="2"/>
            <charset val="186"/>
          </rPr>
          <t xml:space="preserve"> </t>
        </r>
        <r>
          <rPr>
            <b/>
            <sz val="12"/>
            <color indexed="81"/>
            <rFont val="Tahoma"/>
            <family val="2"/>
            <charset val="186"/>
          </rPr>
          <t xml:space="preserve">- </t>
        </r>
        <r>
          <rPr>
            <sz val="12"/>
            <color indexed="10"/>
            <rFont val="Tahoma"/>
            <family val="2"/>
            <charset val="186"/>
          </rPr>
          <t>naine</t>
        </r>
        <r>
          <rPr>
            <b/>
            <sz val="12"/>
            <color indexed="81"/>
            <rFont val="Tahoma"/>
            <family val="2"/>
            <charset val="186"/>
          </rPr>
          <t xml:space="preserve">
2. </t>
        </r>
        <r>
          <rPr>
            <sz val="12"/>
            <color indexed="81"/>
            <rFont val="Tahoma"/>
            <family val="2"/>
            <charset val="186"/>
          </rPr>
          <t>ja</t>
        </r>
        <r>
          <rPr>
            <b/>
            <sz val="12"/>
            <color indexed="81"/>
            <rFont val="Tahoma"/>
            <family val="2"/>
            <charset val="186"/>
          </rPr>
          <t xml:space="preserve"> 3.</t>
        </r>
        <r>
          <rPr>
            <sz val="12"/>
            <color indexed="81"/>
            <rFont val="Tahoma"/>
            <family val="2"/>
            <charset val="186"/>
          </rPr>
          <t xml:space="preserve"> number - sünni aasta kaks viimast numbrit,</t>
        </r>
        <r>
          <rPr>
            <b/>
            <sz val="12"/>
            <color indexed="81"/>
            <rFont val="Tahoma"/>
            <family val="2"/>
            <charset val="186"/>
          </rPr>
          <t xml:space="preserve">
4. </t>
        </r>
        <r>
          <rPr>
            <sz val="12"/>
            <color indexed="81"/>
            <rFont val="Tahoma"/>
            <family val="2"/>
            <charset val="186"/>
          </rPr>
          <t>ja</t>
        </r>
        <r>
          <rPr>
            <b/>
            <sz val="12"/>
            <color indexed="81"/>
            <rFont val="Tahoma"/>
            <family val="2"/>
            <charset val="186"/>
          </rPr>
          <t xml:space="preserve"> 5.</t>
        </r>
        <r>
          <rPr>
            <sz val="12"/>
            <color indexed="81"/>
            <rFont val="Tahoma"/>
            <family val="2"/>
            <charset val="186"/>
          </rPr>
          <t xml:space="preserve"> number - sünni kuu number,
</t>
        </r>
        <r>
          <rPr>
            <b/>
            <sz val="12"/>
            <color indexed="81"/>
            <rFont val="Tahoma"/>
            <family val="2"/>
            <charset val="186"/>
          </rPr>
          <t>6</t>
        </r>
        <r>
          <rPr>
            <sz val="12"/>
            <color indexed="81"/>
            <rFont val="Tahoma"/>
            <family val="2"/>
            <charset val="186"/>
          </rPr>
          <t xml:space="preserve">. ja </t>
        </r>
        <r>
          <rPr>
            <b/>
            <sz val="12"/>
            <color indexed="81"/>
            <rFont val="Tahoma"/>
            <family val="2"/>
            <charset val="186"/>
          </rPr>
          <t>7</t>
        </r>
        <r>
          <rPr>
            <sz val="12"/>
            <color indexed="81"/>
            <rFont val="Tahoma"/>
            <family val="2"/>
            <charset val="186"/>
          </rPr>
          <t xml:space="preserve">. number - sünni päeva number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L8" authorId="0" shapeId="0" xr:uid="{99719C2C-98BC-4F05-B585-43231B7DC6CF}">
      <text>
        <r>
          <rPr>
            <sz val="9"/>
            <color indexed="81"/>
            <rFont val="Tahoma"/>
            <family val="2"/>
            <charset val="186"/>
          </rPr>
          <t>Järgmine sünnipäev on kas jooksva aasta sünnipäev või kui see on juba olnud, siis järgmise aasta sünnipäev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<sst xmlns="http://schemas.openxmlformats.org/spreadsheetml/2006/main" count="726" uniqueCount="348">
  <si>
    <t>Töötasu arvutamine</t>
  </si>
  <si>
    <t>Tunnitasu</t>
  </si>
  <si>
    <t>Nädalapäev</t>
  </si>
  <si>
    <t>Tunde</t>
  </si>
  <si>
    <t>Palk</t>
  </si>
  <si>
    <t>Esmaspäev</t>
  </si>
  <si>
    <t>Teisipäev</t>
  </si>
  <si>
    <t>Kolmapäev</t>
  </si>
  <si>
    <t>Neljapäev</t>
  </si>
  <si>
    <t>Reede</t>
  </si>
  <si>
    <t>KOKKU</t>
  </si>
  <si>
    <t>Nädala töötasu</t>
  </si>
  <si>
    <t>Algus</t>
  </si>
  <si>
    <t>Lõpp</t>
  </si>
  <si>
    <t>Nimi</t>
  </si>
  <si>
    <t>Isikukood</t>
  </si>
  <si>
    <t>Eesnimi</t>
  </si>
  <si>
    <t>Perenimi</t>
  </si>
  <si>
    <t>Sugu</t>
  </si>
  <si>
    <t>Sünniaeg</t>
  </si>
  <si>
    <t>Vanus</t>
  </si>
  <si>
    <t>Jooksva aasta sünnipäev</t>
  </si>
  <si>
    <t>Marek Tammik</t>
  </si>
  <si>
    <t>38911226764</t>
  </si>
  <si>
    <t>Taivo Järv</t>
  </si>
  <si>
    <t>Risto Tedersoo</t>
  </si>
  <si>
    <t>35811206143</t>
  </si>
  <si>
    <t>Erkki Laasik</t>
  </si>
  <si>
    <t>38711127468</t>
  </si>
  <si>
    <t>Rain Kodi</t>
  </si>
  <si>
    <t>36307309479</t>
  </si>
  <si>
    <t>Taivo Kaasik</t>
  </si>
  <si>
    <t>37211232415</t>
  </si>
  <si>
    <t>Eleri Teder</t>
  </si>
  <si>
    <t>46605122941</t>
  </si>
  <si>
    <t>Aire Karu</t>
  </si>
  <si>
    <t>Kati Vaarmann</t>
  </si>
  <si>
    <t>45305279263</t>
  </si>
  <si>
    <t>Kairi Švarts</t>
  </si>
  <si>
    <t>48210063825</t>
  </si>
  <si>
    <t>Signe Räämet</t>
  </si>
  <si>
    <t>Marika Mullari</t>
  </si>
  <si>
    <t>45010092247</t>
  </si>
  <si>
    <t>Ahti Sillmann</t>
  </si>
  <si>
    <t>Siina Keerup</t>
  </si>
  <si>
    <t>48304234375</t>
  </si>
  <si>
    <t>Pirjo Kuhi</t>
  </si>
  <si>
    <t>46303304443</t>
  </si>
  <si>
    <t>Kristjan Reinhold</t>
  </si>
  <si>
    <t>Marek Västrik</t>
  </si>
  <si>
    <t>35911071530</t>
  </si>
  <si>
    <t>Kristjan Martverk</t>
  </si>
  <si>
    <t>35211145496</t>
  </si>
  <si>
    <t>Reeli Randrüüt</t>
  </si>
  <si>
    <t>Jaagup Kuhi</t>
  </si>
  <si>
    <t>38206046237</t>
  </si>
  <si>
    <t>Angelika Tammik</t>
  </si>
  <si>
    <t>48903016798</t>
  </si>
  <si>
    <t>Angelika Kukk</t>
  </si>
  <si>
    <t>Kaie Vaask</t>
  </si>
  <si>
    <t>47501101788</t>
  </si>
  <si>
    <t>Lahendada iseseisvalt</t>
  </si>
  <si>
    <t>Järgmine sünnipäev</t>
  </si>
  <si>
    <t>Operatsioone kuupäevadega</t>
  </si>
  <si>
    <t>Vanus:</t>
  </si>
  <si>
    <t>päevades</t>
  </si>
  <si>
    <t>Tänane kuupäev (valem)</t>
  </si>
  <si>
    <t>aastates (täpne)</t>
  </si>
  <si>
    <t>Sünniaasta</t>
  </si>
  <si>
    <t>Sünnikuu</t>
  </si>
  <si>
    <t>Sünni päev (1 ... 31)</t>
  </si>
  <si>
    <t>Sünni nädalapäeva nr</t>
  </si>
  <si>
    <t>Elatud päevade arv</t>
  </si>
  <si>
    <t>Sellise "juubeli" kuupäev</t>
  </si>
  <si>
    <t>Vanus "juubeli" ajal</t>
  </si>
  <si>
    <t>https://et.wikipedia.org/wiki/Isikukood</t>
  </si>
  <si>
    <t>Isikukoodi dekodeerimine</t>
  </si>
  <si>
    <t>Karl</t>
  </si>
  <si>
    <t>Kask</t>
  </si>
  <si>
    <t>mees</t>
  </si>
  <si>
    <t>Karin</t>
  </si>
  <si>
    <t>Lembit</t>
  </si>
  <si>
    <t>Laisk</t>
  </si>
  <si>
    <t>Tiina</t>
  </si>
  <si>
    <t>Usin</t>
  </si>
  <si>
    <t>Kevin</t>
  </si>
  <si>
    <t>Raud</t>
  </si>
  <si>
    <t>Mia</t>
  </si>
  <si>
    <t>Õunapuu</t>
  </si>
  <si>
    <t>Sihtkoht</t>
  </si>
  <si>
    <t>Aeg</t>
  </si>
  <si>
    <t>Hind</t>
  </si>
  <si>
    <t>Kestus</t>
  </si>
  <si>
    <t>Prantsusmaa - Chamonix</t>
  </si>
  <si>
    <t>Aeg: 24.02.2025 - 02.03.2025</t>
  </si>
  <si>
    <t>Austria - St Anton</t>
  </si>
  <si>
    <t>Aeg: 02.03.2025 - 09.03.2025</t>
  </si>
  <si>
    <t>Gruusia - Gudauri</t>
  </si>
  <si>
    <t>Itaalia - Madonna di Campiglio</t>
  </si>
  <si>
    <t>Hispaania - Gran Canaria</t>
  </si>
  <si>
    <t>Aeg: 08.03.2025 - 15.03.2025</t>
  </si>
  <si>
    <t>Seišellid</t>
  </si>
  <si>
    <t>Aeg: 10.03.2025 - 19.03.2025</t>
  </si>
  <si>
    <t>Tai kuningriik</t>
  </si>
  <si>
    <t>Aeg: 11.03.2025 - 22.03.2025</t>
  </si>
  <si>
    <t>Holland - tulbid, tuuleveskid ja lilleparaad</t>
  </si>
  <si>
    <t>Aeg: 17.04.2025 - 21.04.2025</t>
  </si>
  <si>
    <t>Päeva maksumus</t>
  </si>
  <si>
    <t>Nime pikkus</t>
  </si>
  <si>
    <t>Mitmes on tühik</t>
  </si>
  <si>
    <t>PERENIMI, Eesnimi</t>
  </si>
  <si>
    <t>Mari Õun</t>
  </si>
  <si>
    <t>Kristjan Talihärm</t>
  </si>
  <si>
    <t>Peep Ülesoo</t>
  </si>
  <si>
    <t>Jana-Liis Saare</t>
  </si>
  <si>
    <t>16/02/24, 14:18:45</t>
  </si>
  <si>
    <t>31.08.2022 23.48</t>
  </si>
  <si>
    <t>31.08.2022 23.37</t>
  </si>
  <si>
    <t>31.08.2022 23.09</t>
  </si>
  <si>
    <t>31.08.2022 22.10</t>
  </si>
  <si>
    <t>Ajaväärtus</t>
  </si>
  <si>
    <t>Aeg tekstina</t>
  </si>
  <si>
    <t>Fn SUBSTITUDE abil eemaldada koma</t>
  </si>
  <si>
    <t>20/02/24, 13:43:45</t>
  </si>
  <si>
    <t>25/02/24, 13:40:09</t>
  </si>
  <si>
    <t>27/02/24, 13:25:38</t>
  </si>
  <si>
    <t>Kuupäev</t>
  </si>
  <si>
    <t>Kellaaeg</t>
  </si>
  <si>
    <t>Eksam1</t>
  </si>
  <si>
    <t>Eksam2</t>
  </si>
  <si>
    <t>Eksam3</t>
  </si>
  <si>
    <t>Eksam4</t>
  </si>
  <si>
    <t>Hinne1</t>
  </si>
  <si>
    <t>Hinne2</t>
  </si>
  <si>
    <t>Hinne3</t>
  </si>
  <si>
    <t>Hinne4</t>
  </si>
  <si>
    <t>Tudeng01</t>
  </si>
  <si>
    <t>Tudeng02</t>
  </si>
  <si>
    <t>Tudeng03</t>
  </si>
  <si>
    <t>Tudeng04</t>
  </si>
  <si>
    <t>Tudeng05</t>
  </si>
  <si>
    <t>Tudeng06</t>
  </si>
  <si>
    <t>Tudeng07</t>
  </si>
  <si>
    <t>Tudeng08</t>
  </si>
  <si>
    <t>Tudeng09</t>
  </si>
  <si>
    <t>Tudeng10</t>
  </si>
  <si>
    <t>Keskmine (arvuna)</t>
  </si>
  <si>
    <t>Keskmine (tähena)</t>
  </si>
  <si>
    <t>Mitu inimest on sündinud aprillis</t>
  </si>
  <si>
    <t>Mitu inimest on vanemad kui 50</t>
  </si>
  <si>
    <t>Mitu aprillis sündinud inimest on vanemad kui 50</t>
  </si>
  <si>
    <t>Kui suure summa said inimesed, kes on sündinud aprillis</t>
  </si>
  <si>
    <t>Makstud</t>
  </si>
  <si>
    <t>Mitu inimest on nooremad kui kõikide nende inimeste keskmine vanus</t>
  </si>
  <si>
    <t>Eeskiri</t>
  </si>
  <si>
    <t>Arv</t>
  </si>
  <si>
    <t>Kui arv on suurem kui 0</t>
  </si>
  <si>
    <t>Kui arv on 0 või väiksem</t>
  </si>
  <si>
    <t>Kui arv on vahemikus 0 kuni 10</t>
  </si>
  <si>
    <t>Kui arv EI OLE vahemikus 0 kuni 10</t>
  </si>
  <si>
    <t>Kui arv EI OLE vahemikus 0 kuni 10 (vt fn NOT)</t>
  </si>
  <si>
    <t>Tulemus</t>
  </si>
  <si>
    <t>s</t>
  </si>
  <si>
    <t>X</t>
  </si>
  <si>
    <t>Täht</t>
  </si>
  <si>
    <t>Kui täht on x, y või z (ükskõik kas suur või väike)</t>
  </si>
  <si>
    <t>Kui täht on X, Y või Z 
(kindlasti suurtäht, vt fn EXACT)</t>
  </si>
  <si>
    <t>Kuu</t>
  </si>
  <si>
    <t>Amet</t>
  </si>
  <si>
    <t>Linn</t>
  </si>
  <si>
    <t>juhus</t>
  </si>
  <si>
    <t>Mirja Bergmann</t>
  </si>
  <si>
    <t>naine</t>
  </si>
  <si>
    <t>Juuni</t>
  </si>
  <si>
    <t>koristaja</t>
  </si>
  <si>
    <t>Tartu</t>
  </si>
  <si>
    <t>Tiina Rajamäe</t>
  </si>
  <si>
    <t>Veebruar</t>
  </si>
  <si>
    <t>autojuht</t>
  </si>
  <si>
    <t>Viljandi</t>
  </si>
  <si>
    <t>Kristjan Mägi</t>
  </si>
  <si>
    <t>Aprill</t>
  </si>
  <si>
    <t>tööline</t>
  </si>
  <si>
    <t>Pärnu</t>
  </si>
  <si>
    <t>Kaivo Mets</t>
  </si>
  <si>
    <t>August</t>
  </si>
  <si>
    <t>Aadu Pulk</t>
  </si>
  <si>
    <t>turvatöötaja</t>
  </si>
  <si>
    <t>Jõhvi</t>
  </si>
  <si>
    <t>Riho Kuusk</t>
  </si>
  <si>
    <t>Olav Berk</t>
  </si>
  <si>
    <t>September</t>
  </si>
  <si>
    <t>Kunda</t>
  </si>
  <si>
    <t>Karl Agur</t>
  </si>
  <si>
    <t>Tallinn</t>
  </si>
  <si>
    <t>Paul Naaber</t>
  </si>
  <si>
    <t>Oktoober</t>
  </si>
  <si>
    <t>Juulia Tubin</t>
  </si>
  <si>
    <t>sekretär</t>
  </si>
  <si>
    <t>Kallaste</t>
  </si>
  <si>
    <t>Eino Luige</t>
  </si>
  <si>
    <t>Rakvere</t>
  </si>
  <si>
    <t>Erna Eek</t>
  </si>
  <si>
    <t>Paide</t>
  </si>
  <si>
    <t>Priit Burmeister</t>
  </si>
  <si>
    <t>Jõgeva</t>
  </si>
  <si>
    <t>Mare Eesmaa</t>
  </si>
  <si>
    <t>Märts</t>
  </si>
  <si>
    <t>juhataja</t>
  </si>
  <si>
    <t>Hendrik Kanter</t>
  </si>
  <si>
    <t>Jaan Kaasik</t>
  </si>
  <si>
    <t>Mai</t>
  </si>
  <si>
    <t>Erki Ainsaar</t>
  </si>
  <si>
    <t>Jaanuar</t>
  </si>
  <si>
    <t>lukksepp</t>
  </si>
  <si>
    <t>Haapsalu</t>
  </si>
  <si>
    <t>Marko Erikson</t>
  </si>
  <si>
    <t>raamatupidaja</t>
  </si>
  <si>
    <t>Kristel Astok</t>
  </si>
  <si>
    <t>Andrus Koort</t>
  </si>
  <si>
    <t>Detsember</t>
  </si>
  <si>
    <t>Valga</t>
  </si>
  <si>
    <t>Madis Paulus</t>
  </si>
  <si>
    <t>Ando Nõmmik</t>
  </si>
  <si>
    <t>Sirje Kreen</t>
  </si>
  <si>
    <t>Meelis Kalju</t>
  </si>
  <si>
    <t>Tarmo Müller</t>
  </si>
  <si>
    <t>Meelis Petrov</t>
  </si>
  <si>
    <t>Reijo Muld</t>
  </si>
  <si>
    <t>Elvi Berk</t>
  </si>
  <si>
    <t>Faina Lepp</t>
  </si>
  <si>
    <t>November</t>
  </si>
  <si>
    <t>Aadu Heinlo</t>
  </si>
  <si>
    <t>Kuressaare</t>
  </si>
  <si>
    <t>Evelin Põld</t>
  </si>
  <si>
    <t>Madis Maasalu</t>
  </si>
  <si>
    <t>Argo Salu</t>
  </si>
  <si>
    <t>Aarne Norak</t>
  </si>
  <si>
    <t>Kristjan Jürimäe</t>
  </si>
  <si>
    <t>Arnold Norak</t>
  </si>
  <si>
    <t>Erika Kasemets</t>
  </si>
  <si>
    <t>Helen Aigro</t>
  </si>
  <si>
    <t>Erki Arsenov</t>
  </si>
  <si>
    <t>Aare Marmor</t>
  </si>
  <si>
    <t>Einar Ehala</t>
  </si>
  <si>
    <t>Katy Veesimaa</t>
  </si>
  <si>
    <t>Reijo Meigas</t>
  </si>
  <si>
    <t>Hilja Raid</t>
  </si>
  <si>
    <t>Aare Raudsepp</t>
  </si>
  <si>
    <t>Eevald Parts</t>
  </si>
  <si>
    <t>Tiina Toomsalu</t>
  </si>
  <si>
    <t>Juuli</t>
  </si>
  <si>
    <t>Anton Meister</t>
  </si>
  <si>
    <t>Ahto Danilov</t>
  </si>
  <si>
    <t>Tiina Markus</t>
  </si>
  <si>
    <t>Kustav Salu</t>
  </si>
  <si>
    <t>Margus Roosimägi</t>
  </si>
  <si>
    <t>Evi Sarapik</t>
  </si>
  <si>
    <t>Erno Salumets</t>
  </si>
  <si>
    <t>Malle Kivioja</t>
  </si>
  <si>
    <t>Reijo Bauman</t>
  </si>
  <si>
    <t>Aadu Elson</t>
  </si>
  <si>
    <t>Jana Kaal</t>
  </si>
  <si>
    <t>Hanno Pajusaar</t>
  </si>
  <si>
    <t>Hanno Pedak</t>
  </si>
  <si>
    <t>Valve Mäesalu</t>
  </si>
  <si>
    <t>Leida Jaanus</t>
  </si>
  <si>
    <t>Aarne Oks</t>
  </si>
  <si>
    <t>Laine Eek</t>
  </si>
  <si>
    <t>Maarja Ambros</t>
  </si>
  <si>
    <t>Aasa Randla</t>
  </si>
  <si>
    <t>Ene Elmik</t>
  </si>
  <si>
    <t>Malle Põldmaa</t>
  </si>
  <si>
    <t>Vilma Eesmaa</t>
  </si>
  <si>
    <t>Ene Burmeister</t>
  </si>
  <si>
    <t>Jaan Noormets</t>
  </si>
  <si>
    <t>Reijo Okspuu</t>
  </si>
  <si>
    <t>Aigi Härm</t>
  </si>
  <si>
    <t>Jaan Laubre</t>
  </si>
  <si>
    <t>Boris Küünemäe</t>
  </si>
  <si>
    <t>Sirje Härm</t>
  </si>
  <si>
    <t>Raivo Lokk</t>
  </si>
  <si>
    <t>Reijo Müürsepp</t>
  </si>
  <si>
    <t>Faina Kukk</t>
  </si>
  <si>
    <t>Aarne Mikson</t>
  </si>
  <si>
    <t>Arvi Väljas</t>
  </si>
  <si>
    <t>Selma Parre</t>
  </si>
  <si>
    <t>Arnold Merilaid</t>
  </si>
  <si>
    <t>Kaivo Berk</t>
  </si>
  <si>
    <t>Margus Maasalu</t>
  </si>
  <si>
    <t>Ahti Tubin</t>
  </si>
  <si>
    <t>Malle Ligi</t>
  </si>
  <si>
    <t>Aadu Malva</t>
  </si>
  <si>
    <t>Mitu</t>
  </si>
  <si>
    <t>Keskmine palk</t>
  </si>
  <si>
    <t>Mitu inimest on vanemad kui 40</t>
  </si>
  <si>
    <t>Keskmine vanus</t>
  </si>
  <si>
    <t>Mitu meest on vanemad kui nende inimeste keskmine vanus.</t>
  </si>
  <si>
    <t>Lahtri sisu</t>
  </si>
  <si>
    <t>Väärtus</t>
  </si>
  <si>
    <t>ISBLANK</t>
  </si>
  <si>
    <t>ISNUMBER</t>
  </si>
  <si>
    <t>ISTEXT</t>
  </si>
  <si>
    <t>ISLOGICAL</t>
  </si>
  <si>
    <t>ISEEROR</t>
  </si>
  <si>
    <t>ISNA</t>
  </si>
  <si>
    <t>LEN</t>
  </si>
  <si>
    <t>ISFORMULA</t>
  </si>
  <si>
    <t>tühi lahter</t>
  </si>
  <si>
    <t>tühi tekst</t>
  </si>
  <si>
    <t>arvandmed</t>
  </si>
  <si>
    <t>kuupäev</t>
  </si>
  <si>
    <t>kuupäev tekstina</t>
  </si>
  <si>
    <t>kellaeg</t>
  </si>
  <si>
    <t>tekst</t>
  </si>
  <si>
    <t>IDK-404</t>
  </si>
  <si>
    <t>tõeväärtus</t>
  </si>
  <si>
    <t>n/a</t>
  </si>
  <si>
    <t>arvutusviga</t>
  </si>
  <si>
    <t>Puudub  nimi</t>
  </si>
  <si>
    <t>INFO</t>
  </si>
  <si>
    <t>versioon</t>
  </si>
  <si>
    <t>sisukord</t>
  </si>
  <si>
    <t>op süsteem</t>
  </si>
  <si>
    <t>TYPE</t>
  </si>
  <si>
    <t>arv</t>
  </si>
  <si>
    <t>viga</t>
  </si>
  <si>
    <t>Väärtus1</t>
  </si>
  <si>
    <t>Väärtus2</t>
  </si>
  <si>
    <t>Kui mõlemad väärtused on tekstid, leida nende ühend, muidu veateade</t>
  </si>
  <si>
    <t>Leida väärtuste (arvude) vahe. Kui see operatsioon pole võimalik, siis veateade</t>
  </si>
  <si>
    <t>Kui väärtus1 on väärtus2, on tulemuseks tekst "sobib", muidu "ei sobi"</t>
  </si>
  <si>
    <t>Kui väärtus1 on vahemikus 0 kuni 100, on tulemuseks tekst "on vahemikus", muidu "pole vahemikus"</t>
  </si>
  <si>
    <t>Jooksva aasta sünnipäeva nädalapäev</t>
  </si>
  <si>
    <t>Kui täht on suurtäht A..Z (koodid 65...90)</t>
  </si>
  <si>
    <t>RANK</t>
  </si>
  <si>
    <t>Fn SUBSTITUDE abil asendada viimane punkt kooloniga (:)</t>
  </si>
  <si>
    <t>2. nädal:  Arv-, aja-, teksti- ja loogikaavaldised</t>
  </si>
  <si>
    <t>Aeg tekstina_1</t>
  </si>
  <si>
    <t>a</t>
  </si>
  <si>
    <t>b</t>
  </si>
  <si>
    <t>eee</t>
  </si>
  <si>
    <t>ggg</t>
  </si>
  <si>
    <t>Täri</t>
  </si>
  <si>
    <t>Kristofer</t>
  </si>
  <si>
    <t>Robin</t>
  </si>
  <si>
    <t>Isikukoodist inimese soo ja sünniaja leidmine</t>
  </si>
  <si>
    <t>Maia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</si>
</sst>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[$€-425]_-;\-* #,##0.00\ [$€-425]_-;_-* &quot;-&quot;??\ [$€-425]_-;_-@_-"/>
    <numFmt numFmtId="165" formatCode="[$-F400]h:mm:ss\ AM/PM"/>
    <numFmt numFmtId="166" formatCode="dd\.mm\.yy;@"/>
    <numFmt numFmtId="167" formatCode="#,##0.00\ &quot;€&quot;"/>
  </numFmts>
  <fonts count="3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2"/>
      <name val="Arial"/>
      <family val="2"/>
      <charset val="204"/>
    </font>
    <font>
      <b/>
      <sz val="12"/>
      <color rgb="FF000080"/>
      <name val="Arial"/>
      <family val="2"/>
      <charset val="186"/>
    </font>
    <font>
      <sz val="12"/>
      <color theme="1"/>
      <name val="Aptos Narrow"/>
      <family val="2"/>
      <charset val="186"/>
      <scheme val="minor"/>
    </font>
    <font>
      <i/>
      <sz val="12"/>
      <color theme="1"/>
      <name val="Aptos Narrow"/>
      <family val="2"/>
      <charset val="186"/>
      <scheme val="minor"/>
    </font>
    <font>
      <sz val="9"/>
      <color indexed="81"/>
      <name val="Tahoma"/>
      <family val="2"/>
      <charset val="186"/>
    </font>
    <font>
      <sz val="12"/>
      <name val="Arial"/>
      <family val="2"/>
    </font>
    <font>
      <b/>
      <sz val="12"/>
      <name val="Arial"/>
      <family val="2"/>
      <charset val="186"/>
    </font>
    <font>
      <b/>
      <sz val="12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charset val="186"/>
      <scheme val="minor"/>
    </font>
    <font>
      <i/>
      <sz val="14"/>
      <color theme="1"/>
      <name val="Aptos Narrow"/>
      <family val="2"/>
      <charset val="186"/>
      <scheme val="minor"/>
    </font>
    <font>
      <u/>
      <sz val="12"/>
      <color indexed="12"/>
      <name val="Arial"/>
      <family val="2"/>
      <charset val="186"/>
    </font>
    <font>
      <b/>
      <sz val="14"/>
      <color indexed="12"/>
      <name val="Arial"/>
      <family val="2"/>
      <charset val="186"/>
    </font>
    <font>
      <sz val="12"/>
      <color indexed="8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2"/>
      <color indexed="81"/>
      <name val="Tahoma"/>
      <family val="2"/>
      <charset val="186"/>
    </font>
    <font>
      <b/>
      <sz val="12"/>
      <color indexed="10"/>
      <name val="Tahoma"/>
      <family val="2"/>
      <charset val="186"/>
    </font>
    <font>
      <sz val="12"/>
      <color indexed="10"/>
      <name val="Tahoma"/>
      <family val="2"/>
      <charset val="186"/>
    </font>
    <font>
      <sz val="12"/>
      <color indexed="81"/>
      <name val="Tahoma"/>
      <family val="2"/>
      <charset val="186"/>
    </font>
    <font>
      <b/>
      <sz val="12"/>
      <color theme="1"/>
      <name val="Aptos Narrow"/>
      <family val="2"/>
      <scheme val="minor"/>
    </font>
    <font>
      <sz val="11"/>
      <color rgb="FF000000"/>
      <name val="Calibri"/>
      <family val="2"/>
      <charset val="186"/>
    </font>
    <font>
      <sz val="8"/>
      <name val="Aptos Narrow"/>
      <family val="2"/>
      <charset val="186"/>
      <scheme val="minor"/>
    </font>
    <font>
      <b/>
      <sz val="8"/>
      <color theme="1"/>
      <name val="Aptos Narrow"/>
      <family val="2"/>
      <charset val="186"/>
      <scheme val="minor"/>
    </font>
    <font>
      <sz val="8"/>
      <color theme="1"/>
      <name val="Aptos Narrow"/>
      <family val="2"/>
      <charset val="186"/>
      <scheme val="minor"/>
    </font>
    <font>
      <i/>
      <sz val="9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rgb="FF000080"/>
      <name val="Aptos Narrow"/>
      <family val="2"/>
      <charset val="186"/>
      <scheme val="minor"/>
    </font>
    <font>
      <i/>
      <sz val="12"/>
      <color theme="1"/>
      <name val="Aptos Narrow"/>
      <family val="2"/>
      <scheme val="minor"/>
    </font>
    <font>
      <b/>
      <sz val="20"/>
      <color theme="1"/>
      <name val="Aptos Narrow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00">
    <xf numFmtId="0" fontId="0" fillId="0" borderId="0" xfId="0"/>
    <xf numFmtId="0" fontId="4" fillId="0" borderId="0" xfId="2" applyFont="1"/>
    <xf numFmtId="0" fontId="5" fillId="0" borderId="0" xfId="0" applyFont="1"/>
    <xf numFmtId="0" fontId="6" fillId="0" borderId="0" xfId="0" applyFont="1"/>
    <xf numFmtId="20" fontId="5" fillId="0" borderId="0" xfId="0" applyNumberFormat="1" applyFont="1"/>
    <xf numFmtId="0" fontId="5" fillId="0" borderId="1" xfId="0" applyFont="1" applyBorder="1"/>
    <xf numFmtId="20" fontId="5" fillId="0" borderId="1" xfId="0" applyNumberFormat="1" applyFont="1" applyBorder="1"/>
    <xf numFmtId="165" fontId="5" fillId="0" borderId="0" xfId="0" applyNumberFormat="1" applyFont="1"/>
    <xf numFmtId="0" fontId="0" fillId="0" borderId="1" xfId="0" applyBorder="1"/>
    <xf numFmtId="0" fontId="12" fillId="0" borderId="0" xfId="4" applyFont="1"/>
    <xf numFmtId="0" fontId="12" fillId="0" borderId="0" xfId="4" applyFont="1" applyAlignment="1">
      <alignment horizontal="center"/>
    </xf>
    <xf numFmtId="0" fontId="2" fillId="0" borderId="0" xfId="0" applyFont="1"/>
    <xf numFmtId="0" fontId="11" fillId="0" borderId="0" xfId="4"/>
    <xf numFmtId="0" fontId="11" fillId="0" borderId="0" xfId="4" applyAlignment="1">
      <alignment horizontal="center"/>
    </xf>
    <xf numFmtId="0" fontId="13" fillId="0" borderId="0" xfId="0" applyFont="1"/>
    <xf numFmtId="0" fontId="2" fillId="0" borderId="0" xfId="0" applyFont="1" applyAlignment="1">
      <alignment wrapText="1"/>
    </xf>
    <xf numFmtId="0" fontId="14" fillId="0" borderId="0" xfId="0" applyFont="1"/>
    <xf numFmtId="14" fontId="14" fillId="2" borderId="2" xfId="0" applyNumberFormat="1" applyFont="1" applyFill="1" applyBorder="1"/>
    <xf numFmtId="0" fontId="15" fillId="0" borderId="0" xfId="0" applyFont="1"/>
    <xf numFmtId="14" fontId="14" fillId="0" borderId="1" xfId="0" applyNumberFormat="1" applyFont="1" applyBorder="1"/>
    <xf numFmtId="0" fontId="14" fillId="0" borderId="0" xfId="0" applyFont="1" applyAlignment="1">
      <alignment wrapText="1"/>
    </xf>
    <xf numFmtId="1" fontId="14" fillId="0" borderId="0" xfId="0" applyNumberFormat="1" applyFont="1"/>
    <xf numFmtId="0" fontId="15" fillId="0" borderId="1" xfId="0" applyFont="1" applyBorder="1"/>
    <xf numFmtId="14" fontId="14" fillId="0" borderId="0" xfId="0" applyNumberFormat="1" applyFont="1"/>
    <xf numFmtId="0" fontId="14" fillId="2" borderId="1" xfId="0" applyFont="1" applyFill="1" applyBorder="1"/>
    <xf numFmtId="0" fontId="16" fillId="0" borderId="0" xfId="5" applyAlignment="1" applyProtection="1"/>
    <xf numFmtId="0" fontId="17" fillId="5" borderId="1" xfId="6" applyFont="1" applyFill="1" applyBorder="1"/>
    <xf numFmtId="0" fontId="8" fillId="5" borderId="3" xfId="6" applyFill="1" applyBorder="1"/>
    <xf numFmtId="0" fontId="8" fillId="5" borderId="4" xfId="6" applyFill="1" applyBorder="1"/>
    <xf numFmtId="0" fontId="8" fillId="0" borderId="0" xfId="6"/>
    <xf numFmtId="0" fontId="9" fillId="6" borderId="1" xfId="6" applyFont="1" applyFill="1" applyBorder="1" applyAlignment="1">
      <alignment horizontal="center"/>
    </xf>
    <xf numFmtId="0" fontId="9" fillId="6" borderId="1" xfId="6" applyFont="1" applyFill="1" applyBorder="1"/>
    <xf numFmtId="0" fontId="9" fillId="6" borderId="1" xfId="6" applyFont="1" applyFill="1" applyBorder="1" applyAlignment="1">
      <alignment horizontal="right"/>
    </xf>
    <xf numFmtId="0" fontId="8" fillId="5" borderId="1" xfId="6" applyFill="1" applyBorder="1" applyAlignment="1">
      <alignment horizontal="center"/>
    </xf>
    <xf numFmtId="0" fontId="8" fillId="5" borderId="1" xfId="6" applyFill="1" applyBorder="1"/>
    <xf numFmtId="0" fontId="8" fillId="0" borderId="1" xfId="6" applyBorder="1" applyAlignment="1">
      <alignment horizontal="center"/>
    </xf>
    <xf numFmtId="0" fontId="8" fillId="5" borderId="1" xfId="6" quotePrefix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0" fontId="5" fillId="3" borderId="1" xfId="0" applyFont="1" applyFill="1" applyBorder="1"/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10" xfId="0" applyFont="1" applyBorder="1"/>
    <xf numFmtId="20" fontId="5" fillId="0" borderId="11" xfId="0" applyNumberFormat="1" applyFont="1" applyBorder="1"/>
    <xf numFmtId="0" fontId="5" fillId="4" borderId="1" xfId="0" applyFont="1" applyFill="1" applyBorder="1" applyAlignment="1">
      <alignment wrapText="1"/>
    </xf>
    <xf numFmtId="166" fontId="5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24" fillId="0" borderId="0" xfId="0" applyFont="1"/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5" fillId="0" borderId="0" xfId="0" applyFont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2" fillId="0" borderId="1" xfId="0" applyFont="1" applyBorder="1"/>
    <xf numFmtId="0" fontId="29" fillId="0" borderId="0" xfId="0" applyFont="1"/>
    <xf numFmtId="0" fontId="0" fillId="8" borderId="0" xfId="0" applyFill="1"/>
    <xf numFmtId="0" fontId="0" fillId="4" borderId="0" xfId="0" applyFill="1"/>
    <xf numFmtId="14" fontId="0" fillId="4" borderId="0" xfId="0" applyNumberFormat="1" applyFill="1"/>
    <xf numFmtId="14" fontId="0" fillId="4" borderId="0" xfId="0" quotePrefix="1" applyNumberFormat="1" applyFill="1"/>
    <xf numFmtId="20" fontId="0" fillId="4" borderId="0" xfId="0" applyNumberFormat="1" applyFill="1"/>
    <xf numFmtId="0" fontId="30" fillId="0" borderId="0" xfId="0" applyFont="1"/>
    <xf numFmtId="0" fontId="31" fillId="0" borderId="0" xfId="0" applyFont="1"/>
    <xf numFmtId="0" fontId="32" fillId="9" borderId="1" xfId="0" applyFont="1" applyFill="1" applyBorder="1"/>
    <xf numFmtId="0" fontId="32" fillId="9" borderId="1" xfId="0" applyFont="1" applyFill="1" applyBorder="1" applyAlignment="1">
      <alignment horizontal="center" wrapText="1"/>
    </xf>
    <xf numFmtId="0" fontId="33" fillId="0" borderId="0" xfId="2" applyFont="1"/>
    <xf numFmtId="0" fontId="10" fillId="0" borderId="0" xfId="0" applyFont="1"/>
    <xf numFmtId="164" fontId="3" fillId="9" borderId="9" xfId="2" quotePrefix="1" applyNumberFormat="1" applyFill="1" applyBorder="1"/>
    <xf numFmtId="164" fontId="3" fillId="9" borderId="12" xfId="2" quotePrefix="1" applyNumberFormat="1" applyFill="1" applyBorder="1"/>
    <xf numFmtId="0" fontId="5" fillId="9" borderId="0" xfId="0" applyFont="1" applyFill="1"/>
    <xf numFmtId="164" fontId="3" fillId="9" borderId="1" xfId="2" quotePrefix="1" applyNumberFormat="1" applyFill="1" applyBorder="1"/>
    <xf numFmtId="0" fontId="5" fillId="0" borderId="0" xfId="0" applyFont="1" applyAlignment="1">
      <alignment wrapText="1"/>
    </xf>
    <xf numFmtId="1" fontId="5" fillId="0" borderId="0" xfId="0" applyNumberFormat="1" applyFont="1"/>
    <xf numFmtId="0" fontId="34" fillId="0" borderId="0" xfId="0" applyFont="1"/>
    <xf numFmtId="0" fontId="0" fillId="7" borderId="1" xfId="0" applyFill="1" applyBorder="1"/>
    <xf numFmtId="0" fontId="24" fillId="0" borderId="1" xfId="0" applyFont="1" applyBorder="1" applyAlignment="1">
      <alignment horizontal="center" wrapText="1"/>
    </xf>
    <xf numFmtId="0" fontId="35" fillId="0" borderId="0" xfId="0" applyFont="1" applyAlignment="1">
      <alignment horizontal="left" vertical="center"/>
    </xf>
    <xf numFmtId="14" fontId="15" fillId="0" borderId="1" xfId="0" applyNumberFormat="1" applyFont="1" applyBorder="1"/>
    <xf numFmtId="0" fontId="5" fillId="2" borderId="1" xfId="1" applyNumberFormat="1" applyFont="1" applyFill="1" applyBorder="1"/>
    <xf numFmtId="0" fontId="3" fillId="9" borderId="1" xfId="2" quotePrefix="1" applyFill="1" applyBorder="1"/>
    <xf numFmtId="165" fontId="5" fillId="0" borderId="1" xfId="0" applyNumberFormat="1" applyFont="1" applyBorder="1"/>
    <xf numFmtId="14" fontId="5" fillId="0" borderId="1" xfId="0" applyNumberFormat="1" applyFont="1" applyBorder="1"/>
    <xf numFmtId="14" fontId="5" fillId="3" borderId="1" xfId="0" applyNumberFormat="1" applyFont="1" applyFill="1" applyBorder="1"/>
    <xf numFmtId="167" fontId="5" fillId="3" borderId="1" xfId="0" applyNumberFormat="1" applyFont="1" applyFill="1" applyBorder="1"/>
    <xf numFmtId="14" fontId="8" fillId="0" borderId="1" xfId="6" applyNumberFormat="1" applyBorder="1" applyAlignment="1">
      <alignment horizontal="center"/>
    </xf>
    <xf numFmtId="2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horizontal="left" wrapText="1"/>
    </xf>
  </cellXfs>
  <cellStyles count="7">
    <cellStyle name="Currency" xfId="1" builtinId="4"/>
    <cellStyle name="Hyperlink 2" xfId="5" xr:uid="{8C256EE4-4D73-4587-A13F-3845F2EEE7FF}"/>
    <cellStyle name="Normaallaad 2" xfId="3" xr:uid="{644B6A29-9C3A-4D26-B4EE-0ADC1D57EA1E}"/>
    <cellStyle name="Normal" xfId="0" builtinId="0"/>
    <cellStyle name="Normal 2" xfId="4" xr:uid="{406F11AB-1D30-4FD9-8DCB-123296E76B4F}"/>
    <cellStyle name="Normal_aeg" xfId="2" xr:uid="{6B447338-0530-42A2-B903-6AEB1FA3ACB9}"/>
    <cellStyle name="Normal_Tekst" xfId="6" xr:uid="{144BFC0E-5123-41BA-B47A-956C181F7D36}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1010708</xdr:colOff>
      <xdr:row>8</xdr:row>
      <xdr:rowOff>165630</xdr:rowOff>
    </xdr:from>
    <xdr:ext cx="6047317" cy="24097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E7C06B-BCAE-4FBB-8A29-A6DCDA30C432}"/>
            </a:ext>
          </a:extLst>
        </xdr:cNvPr>
        <xdr:cNvSpPr txBox="1"/>
      </xdr:nvSpPr>
      <xdr:spPr>
        <a:xfrm>
          <a:off x="6693958" y="2070630"/>
          <a:ext cx="6047317" cy="24097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Sisestage tabelisse mõne isiku (nt iseenda) sünniaeg.</a:t>
          </a:r>
        </a:p>
        <a:p>
          <a:endParaRPr lang="et-EE" sz="1400"/>
        </a:p>
        <a:p>
          <a:r>
            <a:rPr lang="et-EE" sz="1400"/>
            <a:t>Arvutage isiku vanus päevades ja täisaastates (INT</a:t>
          </a:r>
          <a:r>
            <a:rPr lang="et-EE" sz="1400" baseline="0"/>
            <a:t> ümardab allapoole)</a:t>
          </a:r>
          <a:r>
            <a:rPr lang="et-EE" sz="1400"/>
            <a:t>.</a:t>
          </a:r>
        </a:p>
        <a:p>
          <a:endParaRPr lang="et-EE" sz="1400"/>
        </a:p>
        <a:p>
          <a:r>
            <a:rPr lang="et-EE" sz="1400"/>
            <a:t>Leidke kuupäevad, millal antud isik sai/saab 5000, 10000 ja 25000 päeva vanaks.</a:t>
          </a:r>
          <a:endParaRPr lang="en-GB" sz="1400"/>
        </a:p>
        <a:p>
          <a:endParaRPr lang="en-GB" sz="1400"/>
        </a:p>
        <a:p>
          <a:r>
            <a:rPr lang="et-EE" sz="1400"/>
            <a:t>Leidke sünniaja järgi sünniaasta, -kuu, -päev ning nädalapäev.</a:t>
          </a:r>
        </a:p>
        <a:p>
          <a:r>
            <a:rPr lang="et-EE" sz="1400"/>
            <a:t>Leidke sünniaja järgi jooksva aasta sünnipäev ja selle nädalapäev.</a:t>
          </a:r>
        </a:p>
        <a:p>
          <a:endParaRPr lang="et-EE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237670</xdr:colOff>
      <xdr:row>1</xdr:row>
      <xdr:rowOff>50347</xdr:rowOff>
    </xdr:from>
    <xdr:ext cx="4446815" cy="194990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B1F54A-CE46-448B-81F3-C5A55F72290B}"/>
            </a:ext>
          </a:extLst>
        </xdr:cNvPr>
        <xdr:cNvSpPr txBox="1"/>
      </xdr:nvSpPr>
      <xdr:spPr>
        <a:xfrm>
          <a:off x="6299652" y="247651"/>
          <a:ext cx="4446815" cy="19499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noAutofit/>
        </a:bodyPr>
        <a:lstStyle/>
        <a:p>
          <a:r>
            <a:rPr lang="et-EE" sz="1200" b="1"/>
            <a:t>Ülesanne</a:t>
          </a:r>
        </a:p>
        <a:p>
          <a:r>
            <a:rPr lang="en-US" sz="1200"/>
            <a:t>Teha </a:t>
          </a:r>
          <a:r>
            <a:rPr lang="et-EE" sz="1200"/>
            <a:t>rakendus</a:t>
          </a:r>
          <a:r>
            <a:rPr lang="en-US" sz="1200"/>
            <a:t>, millesse saaks kanda nädala iga</a:t>
          </a:r>
          <a:r>
            <a:rPr lang="et-EE" sz="1200"/>
            <a:t> </a:t>
          </a:r>
          <a:r>
            <a:rPr lang="en-US" sz="1200"/>
            <a:t>tööpäeva kohta tööletuleku aja ja lahkumise aja.</a:t>
          </a:r>
        </a:p>
        <a:p>
          <a:r>
            <a:rPr lang="et-EE" sz="1200"/>
            <a:t>A</a:t>
          </a:r>
          <a:r>
            <a:rPr lang="en-US" sz="1200"/>
            <a:t>rvutatada nädala töötundide arv ja töötasu</a:t>
          </a:r>
          <a:r>
            <a:rPr lang="et-EE" sz="1200"/>
            <a:t> </a:t>
          </a:r>
          <a:r>
            <a:rPr lang="en-US" sz="1200"/>
            <a:t>(tunnid * tunnitasu).</a:t>
          </a:r>
          <a:endParaRPr lang="et-EE" sz="1200"/>
        </a:p>
        <a:p>
          <a:endParaRPr lang="et-EE" sz="1200"/>
        </a:p>
        <a:p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Lõpp&lt;Algus</a:t>
          </a:r>
          <a:r>
            <a:rPr lang="et-EE" sz="1200"/>
            <a:t> kontrollib, kas lõppaeg on algusajast varasem.</a:t>
          </a:r>
        </a:p>
        <a:p>
          <a:pPr lvl="0"/>
          <a:r>
            <a:rPr lang="et-EE" sz="1200"/>
            <a:t>Kui </a:t>
          </a: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00:30 &lt; 18:00</a:t>
          </a:r>
          <a:r>
            <a:rPr lang="et-EE" sz="1200"/>
            <a:t>, on vastus </a:t>
          </a:r>
          <a:r>
            <a:rPr lang="et-EE" sz="1200" b="1"/>
            <a:t>TRUE</a:t>
          </a:r>
          <a:r>
            <a:rPr lang="et-EE" sz="1200"/>
            <a:t> ehk Excelis arvuliselt </a:t>
          </a: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t-EE" sz="1200"/>
            <a:t>. 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t-EE" sz="1200"/>
            <a:t> tähendab Excelis ühte ööpäeva, seega lisatakse 24 tundi. </a:t>
          </a:r>
        </a:p>
        <a:p>
          <a:pPr lvl="0"/>
          <a:r>
            <a:rPr lang="et-EE" sz="1200"/>
            <a:t>Kui lõppaeg on algusajast hilisem, on vastus </a:t>
          </a:r>
          <a:r>
            <a:rPr lang="et-EE" sz="1200" b="1"/>
            <a:t>FALSE</a:t>
          </a:r>
          <a:r>
            <a:rPr lang="et-EE" sz="1200"/>
            <a:t> ehk </a:t>
          </a: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0</a:t>
          </a:r>
          <a:r>
            <a:rPr lang="et-EE" sz="1200"/>
            <a:t>.</a:t>
          </a:r>
        </a:p>
        <a:p>
          <a:endParaRPr lang="et-EE" sz="12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32</xdr:row>
      <xdr:rowOff>120650</xdr:rowOff>
    </xdr:from>
    <xdr:ext cx="6061075" cy="105840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79A1BA-A4FB-4002-B7A1-B9BEB5D8B5AE}"/>
            </a:ext>
          </a:extLst>
        </xdr:cNvPr>
        <xdr:cNvSpPr txBox="1"/>
      </xdr:nvSpPr>
      <xdr:spPr>
        <a:xfrm>
          <a:off x="266700" y="7448550"/>
          <a:ext cx="6061075" cy="105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Tabelis on andmed mõnede reiside kohta. </a:t>
          </a:r>
        </a:p>
        <a:p>
          <a:r>
            <a:rPr lang="et-EE" sz="1400"/>
            <a:t>Leidke iga reisi pikkus päevades ja ühe päeva maksumus.</a:t>
          </a:r>
        </a:p>
        <a:p>
          <a:r>
            <a:rPr lang="et-EE" sz="1400"/>
            <a:t>Funktsioon RANK abil leidke päeva</a:t>
          </a:r>
          <a:r>
            <a:rPr lang="et-EE" sz="1400" baseline="0"/>
            <a:t> maksumuse järjenumber alates väiksemast.</a:t>
          </a:r>
          <a:endParaRPr lang="et-EE" sz="1400"/>
        </a:p>
      </xdr:txBody>
    </xdr:sp>
    <xdr:clientData/>
  </xdr:oneCellAnchor>
  <xdr:oneCellAnchor>
    <xdr:from>
      <xdr:col>7</xdr:col>
      <xdr:colOff>514351</xdr:colOff>
      <xdr:row>4</xdr:row>
      <xdr:rowOff>38100</xdr:rowOff>
    </xdr:from>
    <xdr:ext cx="3552824" cy="12382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AFFFD20-6CBF-4051-A9AD-7EF4001E28F1}"/>
            </a:ext>
          </a:extLst>
        </xdr:cNvPr>
        <xdr:cNvSpPr txBox="1"/>
      </xdr:nvSpPr>
      <xdr:spPr>
        <a:xfrm>
          <a:off x="9220201" y="838200"/>
          <a:ext cx="3552824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no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Eraldada inimeste</a:t>
          </a:r>
          <a:r>
            <a:rPr lang="et-EE" sz="1400" baseline="0"/>
            <a:t> nimedest ees- ja perenimed ja panna need  kokku kujul perenimi (suurtähtedega), koma, tühik ja eesnimi.</a:t>
          </a:r>
          <a:endParaRPr lang="et-EE" sz="1400"/>
        </a:p>
      </xdr:txBody>
    </xdr:sp>
    <xdr:clientData/>
  </xdr:oneCellAnchor>
  <xdr:oneCellAnchor>
    <xdr:from>
      <xdr:col>7</xdr:col>
      <xdr:colOff>6350</xdr:colOff>
      <xdr:row>15</xdr:row>
      <xdr:rowOff>63500</xdr:rowOff>
    </xdr:from>
    <xdr:ext cx="4514849" cy="105840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2D687C-031D-490C-8CAE-F3953963037D}"/>
            </a:ext>
          </a:extLst>
        </xdr:cNvPr>
        <xdr:cNvSpPr txBox="1"/>
      </xdr:nvSpPr>
      <xdr:spPr>
        <a:xfrm>
          <a:off x="9188450" y="3321050"/>
          <a:ext cx="4514849" cy="105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Teha tekstina</a:t>
          </a:r>
          <a:r>
            <a:rPr lang="et-EE" sz="1400" baseline="0"/>
            <a:t> antud ajaväärtustes soovitatud asendused funktsiooniga SUBSTITUDE ja leida korrektsed ajaväärtused.</a:t>
          </a:r>
        </a:p>
        <a:p>
          <a:r>
            <a:rPr lang="et-EE" sz="1400" baseline="0"/>
            <a:t>Määrata ajaväärtustega lahtritele sobivad arvuvormingud.</a:t>
          </a:r>
          <a:endParaRPr lang="et-EE" sz="1400"/>
        </a:p>
      </xdr:txBody>
    </xdr:sp>
    <xdr:clientData/>
  </xdr:oneCellAnchor>
  <xdr:oneCellAnchor>
    <xdr:from>
      <xdr:col>5</xdr:col>
      <xdr:colOff>257174</xdr:colOff>
      <xdr:row>26</xdr:row>
      <xdr:rowOff>9525</xdr:rowOff>
    </xdr:from>
    <xdr:ext cx="5756275" cy="188812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120CD60-5904-4F71-89D9-50910805A172}"/>
            </a:ext>
          </a:extLst>
        </xdr:cNvPr>
        <xdr:cNvSpPr txBox="1"/>
      </xdr:nvSpPr>
      <xdr:spPr>
        <a:xfrm>
          <a:off x="7197724" y="5711825"/>
          <a:ext cx="5756275" cy="18881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108000" rtlCol="0" anchor="t">
          <a:spAutoFit/>
        </a:bodyPr>
        <a:lstStyle/>
        <a:p>
          <a:pPr rt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LEN(Aeg_tekstina_1)-LEN(SUBSTITUTE(Aeg_tekstina_1;".";"")) - </a:t>
          </a:r>
          <a:r>
            <a:rPr lang="et-EE" sz="1400"/>
            <a:t>loendab, mitu punkti lahtris </a:t>
          </a:r>
          <a:r>
            <a:rPr lang="et-EE" sz="1400" b="1"/>
            <a:t>Aeg_tekstina_1</a:t>
          </a:r>
          <a:r>
            <a:rPr lang="et-EE" sz="1400"/>
            <a:t> on.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LEN(Aeg_tekstina_1)</a:t>
          </a:r>
          <a:r>
            <a:rPr lang="et-EE" sz="1400"/>
            <a:t> – teksti pikkus koos punktidega 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SUBSTITUTE(Aeg_tekstina_1;".";"")</a:t>
          </a:r>
          <a:r>
            <a:rPr lang="et-EE" sz="1400"/>
            <a:t> – eemaldab tekstist kõik punktid </a:t>
          </a:r>
        </a:p>
        <a:p>
          <a:pPr lvl="0"/>
          <a:r>
            <a:rPr lang="et-EE" sz="1400"/>
            <a:t>pikkuste vahe – eemaldatud punktide arv </a:t>
          </a:r>
        </a:p>
        <a:p>
          <a:r>
            <a:rPr lang="et-EE" sz="1400"/>
            <a:t>Näiteks tekstis </a:t>
          </a: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31.08.2022 23.48</a:t>
          </a:r>
          <a:r>
            <a:rPr lang="et-EE" sz="1400"/>
            <a:t> on 3 punkti, seega annab valem tulemuseks </a:t>
          </a: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t-EE" sz="1400"/>
            <a:t>.</a:t>
          </a:r>
        </a:p>
        <a:p>
          <a:r>
            <a:rPr lang="et-EE" sz="1400"/>
            <a:t>Kui punktide arv on alati kolm, piisab lihtsamast valemist:</a:t>
          </a:r>
        </a:p>
        <a:p>
          <a:pPr rt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=SUBSTITUTE(A1;".";":";3)</a:t>
          </a:r>
        </a:p>
      </xdr:txBody>
    </xdr:sp>
    <xdr:clientData/>
  </xdr:oneCellAnchor>
  <xdr:twoCellAnchor>
    <xdr:from>
      <xdr:col>3</xdr:col>
      <xdr:colOff>590550</xdr:colOff>
      <xdr:row>50</xdr:row>
      <xdr:rowOff>123825</xdr:rowOff>
    </xdr:from>
    <xdr:to>
      <xdr:col>6</xdr:col>
      <xdr:colOff>942975</xdr:colOff>
      <xdr:row>53</xdr:row>
      <xdr:rowOff>177800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D69F206-AF12-6822-C5CB-3B38E15AE94A}"/>
            </a:ext>
          </a:extLst>
        </xdr:cNvPr>
        <xdr:cNvSpPr txBox="1"/>
      </xdr:nvSpPr>
      <xdr:spPr>
        <a:xfrm>
          <a:off x="5511800" y="11318875"/>
          <a:ext cx="3248025" cy="663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TRIM</a:t>
          </a:r>
          <a:r>
            <a:rPr lang="et-EE"/>
            <a:t> eemaldab tekstist liigsed tühikud:</a:t>
          </a:r>
        </a:p>
        <a:p>
          <a:pPr lvl="0"/>
          <a:r>
            <a:rPr lang="et-EE"/>
            <a:t>- algusest ja lõpust; </a:t>
          </a:r>
        </a:p>
        <a:p>
          <a:pPr lvl="0"/>
          <a:r>
            <a:rPr lang="et-EE"/>
            <a:t>- mitmekordsed tühikud sõnade vahelt muudab üheks.</a:t>
          </a:r>
        </a:p>
        <a:p>
          <a:endParaRPr lang="et-EE" sz="1100"/>
        </a:p>
      </xdr:txBody>
    </xdr:sp>
    <xdr:clientData/>
  </xdr:twoCellAnchor>
  <xdr:twoCellAnchor>
    <xdr:from>
      <xdr:col>7</xdr:col>
      <xdr:colOff>742951</xdr:colOff>
      <xdr:row>50</xdr:row>
      <xdr:rowOff>57150</xdr:rowOff>
    </xdr:from>
    <xdr:to>
      <xdr:col>11</xdr:col>
      <xdr:colOff>361951</xdr:colOff>
      <xdr:row>55</xdr:row>
      <xdr:rowOff>120649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A14C017-7498-42ED-AB06-B5798BFAE6C1}"/>
            </a:ext>
          </a:extLst>
        </xdr:cNvPr>
        <xdr:cNvSpPr txBox="1"/>
      </xdr:nvSpPr>
      <xdr:spPr>
        <a:xfrm>
          <a:off x="9925051" y="11252200"/>
          <a:ext cx="2286000" cy="1079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Näide:</a:t>
          </a:r>
          <a:b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=RANK(A1;$A$1:$A$9;1)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A2</a:t>
          </a:r>
          <a:r>
            <a:rPr lang="et-EE"/>
            <a:t> – konkreetne päeva maksumus 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$A$1:$A$9</a:t>
          </a:r>
          <a:r>
            <a:rPr lang="et-EE"/>
            <a:t> – kõik maksumused </a:t>
          </a:r>
        </a:p>
        <a:p>
          <a:pPr lvl="0"/>
          <a:r>
            <a:rPr lang="et-EE" sz="11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t-EE"/>
            <a:t> – järjestus väiksemast suuremani</a:t>
          </a:r>
        </a:p>
        <a:p>
          <a:endParaRPr lang="et-E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1</xdr:row>
      <xdr:rowOff>142875</xdr:rowOff>
    </xdr:from>
    <xdr:ext cx="4401771" cy="160578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83697D-59AF-490C-BE8B-0E772A785C68}"/>
            </a:ext>
          </a:extLst>
        </xdr:cNvPr>
        <xdr:cNvSpPr txBox="1"/>
      </xdr:nvSpPr>
      <xdr:spPr>
        <a:xfrm>
          <a:off x="7232406" y="326048"/>
          <a:ext cx="4401771" cy="16057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Koostada loogikaavaldised,</a:t>
          </a:r>
          <a:r>
            <a:rPr lang="et-EE" sz="1400" baseline="0"/>
            <a:t> mis annavad tulemuseks tõene (TRUE) vastavalt igas reas antud eeskirjale.</a:t>
          </a:r>
        </a:p>
        <a:p>
          <a:r>
            <a:rPr lang="et-EE" sz="1400" baseline="0"/>
            <a:t>Proovimiseks võiks arve ja tekste muuta.</a:t>
          </a:r>
        </a:p>
        <a:p>
          <a:endParaRPr lang="et-EE" sz="1400" baseline="0"/>
        </a:p>
        <a:p>
          <a:r>
            <a:rPr lang="et-EE" sz="1400" baseline="0"/>
            <a:t>Nimed?</a:t>
          </a:r>
          <a:endParaRPr lang="et-EE" sz="1400"/>
        </a:p>
      </xdr:txBody>
    </xdr:sp>
    <xdr:clientData/>
  </xdr:oneCellAnchor>
  <xdr:oneCellAnchor>
    <xdr:from>
      <xdr:col>8</xdr:col>
      <xdr:colOff>533888</xdr:colOff>
      <xdr:row>11</xdr:row>
      <xdr:rowOff>66131</xdr:rowOff>
    </xdr:from>
    <xdr:ext cx="4489450" cy="127000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C1E2F1-C657-4711-ACE3-F6F2F21ED43B}"/>
            </a:ext>
          </a:extLst>
        </xdr:cNvPr>
        <xdr:cNvSpPr txBox="1"/>
      </xdr:nvSpPr>
      <xdr:spPr>
        <a:xfrm>
          <a:off x="8732444" y="2084020"/>
          <a:ext cx="4489450" cy="1270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noAutofit/>
        </a:bodyPr>
        <a:lstStyle/>
        <a:p>
          <a:r>
            <a:rPr lang="et-EE" sz="1400" b="1"/>
            <a:t>Ülesanne</a:t>
          </a:r>
        </a:p>
        <a:p>
          <a:r>
            <a:rPr lang="et-EE" sz="1400"/>
            <a:t>Funktsioonide</a:t>
          </a:r>
          <a:r>
            <a:rPr lang="et-EE" sz="1400" baseline="0"/>
            <a:t> IF ja IFERROR abil leida küsitud tulemused.</a:t>
          </a:r>
        </a:p>
        <a:p>
          <a:endParaRPr lang="et-EE" sz="1400" baseline="0"/>
        </a:p>
        <a:p>
          <a:r>
            <a:rPr lang="et-EE" sz="1400" baseline="0"/>
            <a:t>Nimed?</a:t>
          </a:r>
          <a:endParaRPr lang="et-EE" sz="14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282575</xdr:colOff>
      <xdr:row>23</xdr:row>
      <xdr:rowOff>28575</xdr:rowOff>
    </xdr:from>
    <xdr:ext cx="4000499" cy="248243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E24CD2-B1F8-47B6-B554-04D4C2050FD4}"/>
            </a:ext>
          </a:extLst>
        </xdr:cNvPr>
        <xdr:cNvSpPr txBox="1"/>
      </xdr:nvSpPr>
      <xdr:spPr>
        <a:xfrm>
          <a:off x="10502900" y="4191000"/>
          <a:ext cx="4000499" cy="2482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/>
            <a:t>Töötajate tabeli alusel leida:</a:t>
          </a:r>
        </a:p>
        <a:p>
          <a:r>
            <a:rPr lang="et-EE" sz="1400"/>
            <a:t>Mitu inimest</a:t>
          </a:r>
          <a:r>
            <a:rPr lang="et-EE" sz="1400" baseline="0"/>
            <a:t> on vanemad kui 40.</a:t>
          </a:r>
        </a:p>
        <a:p>
          <a:r>
            <a:rPr lang="et-EE" sz="1400" baseline="0"/>
            <a:t>Mitu meest on vanemad kui nende inimeste keskmine vanus.</a:t>
          </a:r>
        </a:p>
        <a:p>
          <a:r>
            <a:rPr lang="et-EE" sz="1400" baseline="0"/>
            <a:t>Mitu inimest on igas ametis ja mis on iga ameti keskmine palk.</a:t>
          </a:r>
        </a:p>
        <a:p>
          <a:r>
            <a:rPr lang="et-EE" sz="1400" baseline="0"/>
            <a:t>Leida iga ameti keskmine palk ka meeste ja naiste kohta eraldi (üks kopeeritav valem)</a:t>
          </a:r>
        </a:p>
        <a:p>
          <a:r>
            <a:rPr lang="et-EE" sz="1400"/>
            <a:t>Mitu alla 50 aastast mees ja naist on igas linnas.</a:t>
          </a:r>
        </a:p>
        <a:p>
          <a:endParaRPr lang="et-EE" sz="14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314325</xdr:colOff>
      <xdr:row>1</xdr:row>
      <xdr:rowOff>0</xdr:rowOff>
    </xdr:from>
    <xdr:ext cx="5438775" cy="14963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6B1019-EC9A-4A14-855F-58F074D2B8CD}"/>
            </a:ext>
          </a:extLst>
        </xdr:cNvPr>
        <xdr:cNvSpPr txBox="1"/>
      </xdr:nvSpPr>
      <xdr:spPr>
        <a:xfrm>
          <a:off x="3019425" y="6350"/>
          <a:ext cx="5438775" cy="1496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n-US" sz="1100"/>
            <a:t>Eeldame, et eksami tulemuse hindamine toimub tähtedega A-F.</a:t>
          </a:r>
        </a:p>
        <a:p>
          <a:endParaRPr lang="en-US" sz="1100"/>
        </a:p>
        <a:p>
          <a:r>
            <a:rPr lang="en-US" sz="1100"/>
            <a:t>Teha tabel, milles on kümne tudengi nelja eksami juhuarvude abil </a:t>
          </a:r>
        </a:p>
        <a:p>
          <a:r>
            <a:rPr lang="en-US" sz="1100"/>
            <a:t>leitud tulemused ("A"-"F"). </a:t>
          </a:r>
        </a:p>
        <a:p>
          <a:endParaRPr lang="en-US" sz="1100"/>
        </a:p>
        <a:p>
          <a:r>
            <a:rPr lang="en-US" sz="1100"/>
            <a:t>Arvutada eksamite keskmine nii numbriliselt (lähtudes vastavusest "A"=5 ja "F"=0) kui </a:t>
          </a:r>
        </a:p>
        <a:p>
          <a:r>
            <a:rPr lang="en-US" sz="1100"/>
            <a:t>ka väljendatuna keskmisele lähima tähena.</a:t>
          </a:r>
        </a:p>
      </xdr:txBody>
    </xdr:sp>
    <xdr:clientData/>
  </xdr:oneCellAnchor>
  <xdr:twoCellAnchor>
    <xdr:from>
      <xdr:col>13</xdr:col>
      <xdr:colOff>65314</xdr:colOff>
      <xdr:row>1</xdr:row>
      <xdr:rowOff>146048</xdr:rowOff>
    </xdr:from>
    <xdr:to>
      <xdr:col>19</xdr:col>
      <xdr:colOff>44450</xdr:colOff>
      <xdr:row>15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D415507-A43D-0E1B-335E-8250D4ABC8EC}"/>
            </a:ext>
          </a:extLst>
        </xdr:cNvPr>
        <xdr:cNvSpPr txBox="1"/>
      </xdr:nvSpPr>
      <xdr:spPr>
        <a:xfrm>
          <a:off x="8583385" y="329744"/>
          <a:ext cx="3653065" cy="2663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/>
            <a:t>ASCII-koodid:</a:t>
          </a:r>
        </a:p>
        <a:p>
          <a:pPr lvl="0"/>
          <a:r>
            <a:rPr lang="et-EE"/>
            <a:t>A — 65</a:t>
          </a:r>
        </a:p>
        <a:p>
          <a:pPr lvl="0"/>
          <a:r>
            <a:rPr lang="et-EE"/>
            <a:t>B — 66 </a:t>
          </a:r>
        </a:p>
        <a:p>
          <a:pPr lvl="0"/>
          <a:r>
            <a:rPr lang="et-EE"/>
            <a:t>C — 67</a:t>
          </a:r>
        </a:p>
        <a:p>
          <a:pPr lvl="0"/>
          <a:r>
            <a:rPr lang="et-EE"/>
            <a:t>D — 68</a:t>
          </a:r>
        </a:p>
        <a:p>
          <a:pPr lvl="0"/>
          <a:r>
            <a:rPr lang="et-EE"/>
            <a:t>E — 69</a:t>
          </a:r>
        </a:p>
        <a:p>
          <a:pPr lvl="0"/>
          <a:r>
            <a:rPr lang="et-EE"/>
            <a:t>F — 70 </a:t>
          </a:r>
        </a:p>
        <a:p>
          <a:pPr lvl="0"/>
          <a:r>
            <a:rPr lang="et-EE"/>
            <a:t>Funktsioon </a:t>
          </a:r>
          <a:r>
            <a:rPr lang="et-EE" b="1"/>
            <a:t>CHAR</a:t>
          </a:r>
          <a:r>
            <a:rPr lang="et-EE"/>
            <a:t> teisendab numbri vastavaks märgiks (sümboliks). Vastupidine funktsioon on </a:t>
          </a:r>
          <a:r>
            <a:rPr lang="et-EE" b="1"/>
            <a:t>CODE</a:t>
          </a:r>
          <a:r>
            <a:rPr lang="et-EE"/>
            <a:t>, mis leiab tähe koodi.</a:t>
          </a:r>
        </a:p>
        <a:p>
          <a:r>
            <a:rPr lang="et-EE" b="1"/>
            <a:t>RANDBETWEEN</a:t>
          </a:r>
          <a:r>
            <a:rPr lang="et-EE"/>
            <a:t> genereerib juhusliku täisarvu etteantud vahemikus, kaasa arvatud mõlemad piirid.</a:t>
          </a:r>
        </a:p>
        <a:p>
          <a:r>
            <a:rPr lang="et-EE" b="1"/>
            <a:t>UPPER</a:t>
          </a:r>
          <a:r>
            <a:rPr lang="et-EE"/>
            <a:t> muudab tekstis olevad väiketähed suurtähtedeks.</a:t>
          </a:r>
        </a:p>
        <a:p>
          <a:endParaRPr lang="et-EE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Vihjeks:</a:t>
          </a:r>
          <a:r>
            <a:rPr lang="et-E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70 - 65 = 5</a:t>
          </a:r>
          <a:endParaRPr lang="et-EE">
            <a:effectLst/>
          </a:endParaRPr>
        </a:p>
        <a:p>
          <a:endParaRPr lang="et-E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ttu-my.sharepoint.com/Users/Irina%20Amitan/Documents/Dokumendid/irina/Sugis_16/Koolitus_2016/Kord_1/paev_1_teht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L1"/>
      <sheetName val="Müügid"/>
      <sheetName val="Hinnakiri"/>
      <sheetName val="Isikud"/>
      <sheetName val="FunctionIfS "/>
      <sheetName val="YL5"/>
      <sheetName val="Sheet2"/>
      <sheetName val="Isikud_2"/>
      <sheetName val="ab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C7" t="str">
            <v>Harjumaa</v>
          </cell>
          <cell r="E7" t="str">
            <v>Kuressaare</v>
          </cell>
        </row>
        <row r="8">
          <cell r="C8" t="str">
            <v>Harjumaa, Harku Vald</v>
          </cell>
          <cell r="E8" t="str">
            <v>Maardu</v>
          </cell>
        </row>
        <row r="9">
          <cell r="C9" t="str">
            <v>Harjumaa, Kuusalu Vald</v>
          </cell>
          <cell r="E9" t="str">
            <v>Narva</v>
          </cell>
        </row>
        <row r="10">
          <cell r="C10" t="str">
            <v>Harjumaa, Saku Alevik</v>
          </cell>
          <cell r="E10" t="str">
            <v>Pärnu</v>
          </cell>
        </row>
        <row r="11">
          <cell r="C11" t="str">
            <v>Harjumaa, Saku Vald</v>
          </cell>
          <cell r="E11" t="str">
            <v>Tallinn</v>
          </cell>
        </row>
        <row r="12">
          <cell r="C12" t="str">
            <v>Harjumaa, Saue Vald</v>
          </cell>
          <cell r="E12" t="str">
            <v>Tartu</v>
          </cell>
        </row>
        <row r="13">
          <cell r="C13" t="str">
            <v>Harjumaa, Viimsi Vald</v>
          </cell>
        </row>
        <row r="14">
          <cell r="C14" t="str">
            <v>Kuressaare</v>
          </cell>
        </row>
        <row r="15">
          <cell r="C15" t="str">
            <v>Maardu</v>
          </cell>
        </row>
        <row r="16">
          <cell r="C16" t="str">
            <v>Narva</v>
          </cell>
        </row>
        <row r="17">
          <cell r="C17" t="str">
            <v>Põlvamaa, Kõlleste Vald</v>
          </cell>
        </row>
        <row r="18">
          <cell r="C18" t="str">
            <v>Pärnu</v>
          </cell>
        </row>
        <row r="19">
          <cell r="C19" t="str">
            <v>Pärnumaa, Audru Vald</v>
          </cell>
        </row>
        <row r="20">
          <cell r="C20" t="str">
            <v>Tallinn</v>
          </cell>
        </row>
        <row r="21">
          <cell r="C21" t="str">
            <v>Tartu</v>
          </cell>
        </row>
        <row r="22">
          <cell r="C22" t="str">
            <v>Tartumaa</v>
          </cell>
        </row>
        <row r="23">
          <cell r="C23" t="str">
            <v>Tartumaa, Luunja Vald</v>
          </cell>
        </row>
        <row r="24">
          <cell r="C24" t="str">
            <v>Viljandimaa, Suure-Jaani Vald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et.wikipedia.org/wiki/Isikukood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8F0D-E314-4E71-9924-0A16DDDC7F18}">
  <dimension ref="B3"/>
  <sheetViews>
    <sheetView showGridLines="0" tabSelected="1" workbookViewId="0"/>
  </sheetViews>
  <sheetFormatPr defaultRowHeight="14.5" x14ac:dyDescent="0.35"/>
  <sheetData>
    <row r="3" spans="2:2" ht="26" x14ac:dyDescent="0.35">
      <c r="B3" s="88" t="s">
        <v>337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2004-E369-4D85-8BBE-AFBAF8DB666F}">
  <dimension ref="B2:L21"/>
  <sheetViews>
    <sheetView zoomScale="140" zoomScaleNormal="140" workbookViewId="0"/>
  </sheetViews>
  <sheetFormatPr defaultRowHeight="14.5" x14ac:dyDescent="0.35"/>
  <cols>
    <col min="2" max="2" width="12.54296875" customWidth="1"/>
    <col min="11" max="11" width="11.1796875" customWidth="1"/>
    <col min="12" max="12" width="10.54296875" customWidth="1"/>
  </cols>
  <sheetData>
    <row r="2" spans="2:12" x14ac:dyDescent="0.35">
      <c r="B2" s="14" t="s">
        <v>61</v>
      </c>
    </row>
    <row r="11" spans="2:12" ht="29" x14ac:dyDescent="0.35">
      <c r="B11" s="53" t="s">
        <v>14</v>
      </c>
      <c r="C11" s="53" t="s">
        <v>128</v>
      </c>
      <c r="D11" s="53" t="s">
        <v>129</v>
      </c>
      <c r="E11" s="53" t="s">
        <v>130</v>
      </c>
      <c r="F11" s="53" t="s">
        <v>131</v>
      </c>
      <c r="G11" s="53" t="s">
        <v>132</v>
      </c>
      <c r="H11" s="53" t="s">
        <v>133</v>
      </c>
      <c r="I11" s="53" t="s">
        <v>134</v>
      </c>
      <c r="J11" s="53" t="s">
        <v>135</v>
      </c>
      <c r="K11" s="54" t="s">
        <v>146</v>
      </c>
      <c r="L11" s="54" t="s">
        <v>147</v>
      </c>
    </row>
    <row r="12" spans="2:12" x14ac:dyDescent="0.35">
      <c r="B12" t="s">
        <v>136</v>
      </c>
      <c r="C12" s="55" t="str">
        <f ca="1">CHAR(RANDBETWEEN(65,70))</f>
        <v>A</v>
      </c>
      <c r="D12" s="55" t="str">
        <f t="shared" ref="D12:F21" ca="1" si="0">CHAR(RANDBETWEEN(65,70))</f>
        <v>A</v>
      </c>
      <c r="E12" s="55" t="str">
        <f ca="1">CHAR(RANDBETWEEN(65,70))</f>
        <v>F</v>
      </c>
      <c r="F12" s="55" t="str">
        <f t="shared" ca="1" si="0"/>
        <v>E</v>
      </c>
      <c r="G12" s="55">
        <f ca="1">70-CODE(UPPER(C12))</f>
        <v>5</v>
      </c>
      <c r="H12" s="55">
        <f t="shared" ref="H12:J12" ca="1" si="1">70-CODE(UPPER(D12))</f>
        <v>5</v>
      </c>
      <c r="I12" s="55">
        <f t="shared" ca="1" si="1"/>
        <v>0</v>
      </c>
      <c r="J12" s="55">
        <f t="shared" ca="1" si="1"/>
        <v>1</v>
      </c>
      <c r="K12" s="55">
        <f ca="1">ROUND(AVERAGE(G12:J12),0)</f>
        <v>3</v>
      </c>
      <c r="L12" s="55" t="str">
        <f ca="1">CHAR(70-K12)</f>
        <v>C</v>
      </c>
    </row>
    <row r="13" spans="2:12" x14ac:dyDescent="0.35">
      <c r="B13" t="s">
        <v>137</v>
      </c>
      <c r="C13" s="55" t="str">
        <f t="shared" ref="C13:C21" ca="1" si="2">CHAR(RANDBETWEEN(65,70))</f>
        <v>D</v>
      </c>
      <c r="D13" s="55" t="str">
        <f t="shared" ca="1" si="0"/>
        <v>C</v>
      </c>
      <c r="E13" s="55" t="str">
        <f t="shared" ca="1" si="0"/>
        <v>D</v>
      </c>
      <c r="F13" s="55" t="str">
        <f t="shared" ca="1" si="0"/>
        <v>B</v>
      </c>
      <c r="G13" s="55">
        <f t="shared" ref="G13:G21" ca="1" si="3">70-CODE(UPPER(C13))</f>
        <v>2</v>
      </c>
      <c r="H13" s="55">
        <f t="shared" ref="H13:H21" ca="1" si="4">70-CODE(UPPER(D13))</f>
        <v>3</v>
      </c>
      <c r="I13" s="55">
        <f t="shared" ref="I13:I21" ca="1" si="5">70-CODE(UPPER(E13))</f>
        <v>2</v>
      </c>
      <c r="J13" s="55">
        <f t="shared" ref="J13:J21" ca="1" si="6">70-CODE(UPPER(F13))</f>
        <v>4</v>
      </c>
      <c r="K13" s="55">
        <f t="shared" ref="K13:K21" ca="1" si="7">ROUND(AVERAGE(G13:J13),0)</f>
        <v>3</v>
      </c>
      <c r="L13" s="55" t="str">
        <f t="shared" ref="L13:L21" ca="1" si="8">CHAR(70-K13)</f>
        <v>C</v>
      </c>
    </row>
    <row r="14" spans="2:12" x14ac:dyDescent="0.35">
      <c r="B14" t="s">
        <v>138</v>
      </c>
      <c r="C14" s="55" t="str">
        <f t="shared" ca="1" si="2"/>
        <v>B</v>
      </c>
      <c r="D14" s="55" t="str">
        <f t="shared" ca="1" si="0"/>
        <v>B</v>
      </c>
      <c r="E14" s="55" t="str">
        <f t="shared" ca="1" si="0"/>
        <v>E</v>
      </c>
      <c r="F14" s="55" t="str">
        <f t="shared" ca="1" si="0"/>
        <v>C</v>
      </c>
      <c r="G14" s="55">
        <f t="shared" ca="1" si="3"/>
        <v>4</v>
      </c>
      <c r="H14" s="55">
        <f t="shared" ca="1" si="4"/>
        <v>4</v>
      </c>
      <c r="I14" s="55">
        <f t="shared" ca="1" si="5"/>
        <v>1</v>
      </c>
      <c r="J14" s="55">
        <f t="shared" ca="1" si="6"/>
        <v>3</v>
      </c>
      <c r="K14" s="55">
        <f t="shared" ca="1" si="7"/>
        <v>3</v>
      </c>
      <c r="L14" s="55" t="str">
        <f t="shared" ca="1" si="8"/>
        <v>C</v>
      </c>
    </row>
    <row r="15" spans="2:12" x14ac:dyDescent="0.35">
      <c r="B15" t="s">
        <v>139</v>
      </c>
      <c r="C15" s="55" t="str">
        <f t="shared" ca="1" si="2"/>
        <v>E</v>
      </c>
      <c r="D15" s="55" t="str">
        <f t="shared" ca="1" si="0"/>
        <v>E</v>
      </c>
      <c r="E15" s="55" t="str">
        <f t="shared" ca="1" si="0"/>
        <v>D</v>
      </c>
      <c r="F15" s="55" t="str">
        <f t="shared" ca="1" si="0"/>
        <v>A</v>
      </c>
      <c r="G15" s="55">
        <f t="shared" ca="1" si="3"/>
        <v>1</v>
      </c>
      <c r="H15" s="55">
        <f t="shared" ca="1" si="4"/>
        <v>1</v>
      </c>
      <c r="I15" s="55">
        <f t="shared" ca="1" si="5"/>
        <v>2</v>
      </c>
      <c r="J15" s="55">
        <f t="shared" ca="1" si="6"/>
        <v>5</v>
      </c>
      <c r="K15" s="55">
        <f t="shared" ca="1" si="7"/>
        <v>2</v>
      </c>
      <c r="L15" s="55" t="str">
        <f t="shared" ca="1" si="8"/>
        <v>D</v>
      </c>
    </row>
    <row r="16" spans="2:12" x14ac:dyDescent="0.35">
      <c r="B16" t="s">
        <v>140</v>
      </c>
      <c r="C16" s="55" t="str">
        <f t="shared" ca="1" si="2"/>
        <v>C</v>
      </c>
      <c r="D16" s="55" t="str">
        <f t="shared" ca="1" si="0"/>
        <v>D</v>
      </c>
      <c r="E16" s="55" t="str">
        <f t="shared" ca="1" si="0"/>
        <v>A</v>
      </c>
      <c r="F16" s="55" t="str">
        <f t="shared" ca="1" si="0"/>
        <v>D</v>
      </c>
      <c r="G16" s="55">
        <f t="shared" ca="1" si="3"/>
        <v>3</v>
      </c>
      <c r="H16" s="55">
        <f t="shared" ca="1" si="4"/>
        <v>2</v>
      </c>
      <c r="I16" s="55">
        <f t="shared" ca="1" si="5"/>
        <v>5</v>
      </c>
      <c r="J16" s="55">
        <f t="shared" ca="1" si="6"/>
        <v>2</v>
      </c>
      <c r="K16" s="55">
        <f t="shared" ca="1" si="7"/>
        <v>3</v>
      </c>
      <c r="L16" s="55" t="str">
        <f t="shared" ca="1" si="8"/>
        <v>C</v>
      </c>
    </row>
    <row r="17" spans="2:12" x14ac:dyDescent="0.35">
      <c r="B17" t="s">
        <v>141</v>
      </c>
      <c r="C17" s="55" t="str">
        <f t="shared" ca="1" si="2"/>
        <v>E</v>
      </c>
      <c r="D17" s="55" t="str">
        <f t="shared" ca="1" si="0"/>
        <v>C</v>
      </c>
      <c r="E17" s="55" t="str">
        <f t="shared" ca="1" si="0"/>
        <v>E</v>
      </c>
      <c r="F17" s="55" t="str">
        <f t="shared" ca="1" si="0"/>
        <v>D</v>
      </c>
      <c r="G17" s="55">
        <f t="shared" ca="1" si="3"/>
        <v>1</v>
      </c>
      <c r="H17" s="55">
        <f t="shared" ca="1" si="4"/>
        <v>3</v>
      </c>
      <c r="I17" s="55">
        <f t="shared" ca="1" si="5"/>
        <v>1</v>
      </c>
      <c r="J17" s="55">
        <f t="shared" ca="1" si="6"/>
        <v>2</v>
      </c>
      <c r="K17" s="55">
        <f t="shared" ca="1" si="7"/>
        <v>2</v>
      </c>
      <c r="L17" s="55" t="str">
        <f t="shared" ca="1" si="8"/>
        <v>D</v>
      </c>
    </row>
    <row r="18" spans="2:12" x14ac:dyDescent="0.35">
      <c r="B18" t="s">
        <v>142</v>
      </c>
      <c r="C18" s="55" t="str">
        <f t="shared" ca="1" si="2"/>
        <v>F</v>
      </c>
      <c r="D18" s="55" t="str">
        <f t="shared" ca="1" si="0"/>
        <v>F</v>
      </c>
      <c r="E18" s="55" t="str">
        <f t="shared" ca="1" si="0"/>
        <v>E</v>
      </c>
      <c r="F18" s="55" t="str">
        <f t="shared" ca="1" si="0"/>
        <v>B</v>
      </c>
      <c r="G18" s="55">
        <f t="shared" ca="1" si="3"/>
        <v>0</v>
      </c>
      <c r="H18" s="55">
        <f t="shared" ca="1" si="4"/>
        <v>0</v>
      </c>
      <c r="I18" s="55">
        <f t="shared" ca="1" si="5"/>
        <v>1</v>
      </c>
      <c r="J18" s="55">
        <f t="shared" ca="1" si="6"/>
        <v>4</v>
      </c>
      <c r="K18" s="55">
        <f t="shared" ca="1" si="7"/>
        <v>1</v>
      </c>
      <c r="L18" s="55" t="str">
        <f t="shared" ca="1" si="8"/>
        <v>E</v>
      </c>
    </row>
    <row r="19" spans="2:12" x14ac:dyDescent="0.35">
      <c r="B19" t="s">
        <v>143</v>
      </c>
      <c r="C19" s="55" t="str">
        <f t="shared" ca="1" si="2"/>
        <v>B</v>
      </c>
      <c r="D19" s="55" t="str">
        <f t="shared" ca="1" si="0"/>
        <v>F</v>
      </c>
      <c r="E19" s="55" t="str">
        <f t="shared" ca="1" si="0"/>
        <v>C</v>
      </c>
      <c r="F19" s="55" t="str">
        <f t="shared" ca="1" si="0"/>
        <v>B</v>
      </c>
      <c r="G19" s="55">
        <f t="shared" ca="1" si="3"/>
        <v>4</v>
      </c>
      <c r="H19" s="55">
        <f t="shared" ca="1" si="4"/>
        <v>0</v>
      </c>
      <c r="I19" s="55">
        <f t="shared" ca="1" si="5"/>
        <v>3</v>
      </c>
      <c r="J19" s="55">
        <f t="shared" ca="1" si="6"/>
        <v>4</v>
      </c>
      <c r="K19" s="55">
        <f t="shared" ca="1" si="7"/>
        <v>3</v>
      </c>
      <c r="L19" s="55" t="str">
        <f t="shared" ca="1" si="8"/>
        <v>C</v>
      </c>
    </row>
    <row r="20" spans="2:12" x14ac:dyDescent="0.35">
      <c r="B20" t="s">
        <v>144</v>
      </c>
      <c r="C20" s="55" t="str">
        <f t="shared" ca="1" si="2"/>
        <v>B</v>
      </c>
      <c r="D20" s="55" t="str">
        <f t="shared" ca="1" si="0"/>
        <v>C</v>
      </c>
      <c r="E20" s="55" t="str">
        <f t="shared" ca="1" si="0"/>
        <v>C</v>
      </c>
      <c r="F20" s="55" t="str">
        <f t="shared" ca="1" si="0"/>
        <v>F</v>
      </c>
      <c r="G20" s="55">
        <f t="shared" ca="1" si="3"/>
        <v>4</v>
      </c>
      <c r="H20" s="55">
        <f t="shared" ca="1" si="4"/>
        <v>3</v>
      </c>
      <c r="I20" s="55">
        <f t="shared" ca="1" si="5"/>
        <v>3</v>
      </c>
      <c r="J20" s="55">
        <f t="shared" ca="1" si="6"/>
        <v>0</v>
      </c>
      <c r="K20" s="55">
        <f t="shared" ca="1" si="7"/>
        <v>3</v>
      </c>
      <c r="L20" s="55" t="str">
        <f t="shared" ca="1" si="8"/>
        <v>C</v>
      </c>
    </row>
    <row r="21" spans="2:12" x14ac:dyDescent="0.35">
      <c r="B21" t="s">
        <v>145</v>
      </c>
      <c r="C21" s="55" t="str">
        <f t="shared" ca="1" si="2"/>
        <v>D</v>
      </c>
      <c r="D21" s="55" t="str">
        <f t="shared" ca="1" si="0"/>
        <v>E</v>
      </c>
      <c r="E21" s="55" t="str">
        <f t="shared" ca="1" si="0"/>
        <v>A</v>
      </c>
      <c r="F21" s="55" t="str">
        <f t="shared" ca="1" si="0"/>
        <v>D</v>
      </c>
      <c r="G21" s="55">
        <f t="shared" ca="1" si="3"/>
        <v>2</v>
      </c>
      <c r="H21" s="55">
        <f t="shared" ca="1" si="4"/>
        <v>1</v>
      </c>
      <c r="I21" s="55">
        <f t="shared" ca="1" si="5"/>
        <v>5</v>
      </c>
      <c r="J21" s="55">
        <f t="shared" ca="1" si="6"/>
        <v>2</v>
      </c>
      <c r="K21" s="55">
        <f t="shared" ca="1" si="7"/>
        <v>3</v>
      </c>
      <c r="L21" s="55" t="str">
        <f t="shared" ca="1" si="8"/>
        <v>C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0C55-2F83-42B6-857E-B8B2CCEC6748}">
  <dimension ref="A1:G21"/>
  <sheetViews>
    <sheetView zoomScale="74" zoomScaleNormal="110" workbookViewId="0"/>
  </sheetViews>
  <sheetFormatPr defaultColWidth="9.1796875" defaultRowHeight="18.5" x14ac:dyDescent="0.45"/>
  <cols>
    <col min="1" max="1" width="41.1796875" style="16" customWidth="1"/>
    <col min="2" max="2" width="21.453125" style="16" customWidth="1"/>
    <col min="3" max="3" width="18.81640625" style="16" customWidth="1"/>
    <col min="4" max="4" width="15.54296875" style="16" customWidth="1"/>
    <col min="5" max="5" width="26.453125" style="16" customWidth="1"/>
    <col min="6" max="6" width="14.453125" style="16" bestFit="1" customWidth="1"/>
    <col min="7" max="7" width="7" style="16" bestFit="1" customWidth="1"/>
    <col min="8" max="8" width="6.7265625" style="16" customWidth="1"/>
    <col min="9" max="16384" width="9.1796875" style="16"/>
  </cols>
  <sheetData>
    <row r="1" spans="1:7" x14ac:dyDescent="0.45">
      <c r="A1" s="77" t="s">
        <v>63</v>
      </c>
    </row>
    <row r="2" spans="1:7" ht="19" thickBot="1" x14ac:dyDescent="0.5">
      <c r="A2" s="2"/>
    </row>
    <row r="3" spans="1:7" x14ac:dyDescent="0.45">
      <c r="A3" s="2" t="s">
        <v>19</v>
      </c>
      <c r="B3" s="17">
        <v>39100</v>
      </c>
      <c r="D3" s="78" t="s">
        <v>64</v>
      </c>
      <c r="E3" s="5" t="s">
        <v>65</v>
      </c>
      <c r="F3" s="5">
        <f ca="1">täna-Sünniaeg</f>
        <v>7175</v>
      </c>
      <c r="G3" s="85" t="str">
        <f ca="1">IF(F3="","",_xlfn.FORMULATEXT(F3))</f>
        <v>=täna-Sünniaeg</v>
      </c>
    </row>
    <row r="4" spans="1:7" x14ac:dyDescent="0.45">
      <c r="A4" s="2" t="s">
        <v>66</v>
      </c>
      <c r="B4" s="19">
        <f ca="1">TODAY()</f>
        <v>46275</v>
      </c>
      <c r="C4" s="18" t="str">
        <f ca="1">IF(B4="","",_xlfn.FORMULATEXT(B4))</f>
        <v>=TODAY()</v>
      </c>
      <c r="D4" s="2"/>
      <c r="E4" s="5" t="s">
        <v>67</v>
      </c>
      <c r="F4" s="5">
        <f ca="1">INT((täna-Sünniaeg)/365.25)</f>
        <v>19</v>
      </c>
      <c r="G4" s="85" t="str">
        <f t="shared" ref="G4" ca="1" si="0">IF(F4="","",_xlfn.FORMULATEXT(F4))</f>
        <v>=INT((täna-Sünniaeg)/365,25)</v>
      </c>
    </row>
    <row r="5" spans="1:7" x14ac:dyDescent="0.45">
      <c r="A5" s="2"/>
      <c r="B5" s="85" t="str">
        <f ca="1">IF(B4="","",_xlfn.FORMULATEXT(B4))</f>
        <v>=TODAY()</v>
      </c>
      <c r="D5" s="2"/>
      <c r="E5" s="85"/>
    </row>
    <row r="6" spans="1:7" x14ac:dyDescent="0.45">
      <c r="A6" s="2"/>
      <c r="B6" s="18"/>
      <c r="D6" s="2"/>
      <c r="E6" s="83"/>
      <c r="F6" s="84"/>
      <c r="G6" s="73"/>
    </row>
    <row r="7" spans="1:7" x14ac:dyDescent="0.45">
      <c r="A7" s="2"/>
      <c r="B7" s="18"/>
      <c r="D7" s="2"/>
      <c r="E7" s="83"/>
      <c r="F7" s="84"/>
      <c r="G7" s="73"/>
    </row>
    <row r="8" spans="1:7" x14ac:dyDescent="0.45">
      <c r="A8" s="2"/>
      <c r="B8" s="85" t="str">
        <f ca="1">IF(B11="","",_xlfn.FORMULATEXT(B11))</f>
        <v>=Sünniaeg+Elatud_päevade_arv</v>
      </c>
      <c r="C8" s="85" t="str">
        <f ca="1">IF(C11="","",_xlfn.FORMULATEXT(C11))</f>
        <v>=INT((Sellise__juubeli__kuupäev-Sünniaeg)/365,25)</v>
      </c>
      <c r="E8" s="20"/>
      <c r="F8" s="21"/>
      <c r="G8" s="18"/>
    </row>
    <row r="9" spans="1:7" x14ac:dyDescent="0.45">
      <c r="A9" s="2"/>
      <c r="B9" s="23"/>
    </row>
    <row r="10" spans="1:7" ht="37" x14ac:dyDescent="0.45">
      <c r="A10" s="75" t="s">
        <v>72</v>
      </c>
      <c r="B10" s="76" t="s">
        <v>73</v>
      </c>
      <c r="C10" s="76" t="s">
        <v>74</v>
      </c>
    </row>
    <row r="11" spans="1:7" x14ac:dyDescent="0.45">
      <c r="A11" s="24">
        <v>5000</v>
      </c>
      <c r="B11" s="19" cm="1">
        <f t="array" ref="B11:B13">Sünniaeg+Elatud_päevade_arv</f>
        <v>44100</v>
      </c>
      <c r="C11" s="22" cm="1">
        <f t="array" ref="C11:C13">INT((Sellise__juubeli__kuupäev-Sünniaeg)/365.25)</f>
        <v>13</v>
      </c>
    </row>
    <row r="12" spans="1:7" x14ac:dyDescent="0.45">
      <c r="A12" s="24">
        <v>10000</v>
      </c>
      <c r="B12" s="19">
        <v>49100</v>
      </c>
      <c r="C12" s="22">
        <v>27</v>
      </c>
    </row>
    <row r="13" spans="1:7" x14ac:dyDescent="0.45">
      <c r="A13" s="24">
        <v>25000</v>
      </c>
      <c r="B13" s="19">
        <v>64100</v>
      </c>
      <c r="C13" s="22">
        <v>68</v>
      </c>
    </row>
    <row r="16" spans="1:7" x14ac:dyDescent="0.45">
      <c r="A16" s="5" t="s">
        <v>68</v>
      </c>
      <c r="B16" s="22">
        <f>YEAR(Sünniaeg)</f>
        <v>2007</v>
      </c>
      <c r="C16" s="85" t="str">
        <f ca="1">IF(B16="","",_xlfn.FORMULATEXT(B16))</f>
        <v>=YEAR(Sünniaeg)</v>
      </c>
    </row>
    <row r="17" spans="1:3" x14ac:dyDescent="0.45">
      <c r="A17" s="5" t="s">
        <v>69</v>
      </c>
      <c r="B17" s="22">
        <f>MONTH(Sünniaeg)</f>
        <v>1</v>
      </c>
      <c r="C17" s="85" t="str">
        <f t="shared" ref="C17:C21" ca="1" si="1">IF(B17="","",_xlfn.FORMULATEXT(B17))</f>
        <v>=MONTH(Sünniaeg)</v>
      </c>
    </row>
    <row r="18" spans="1:3" x14ac:dyDescent="0.45">
      <c r="A18" s="5" t="s">
        <v>70</v>
      </c>
      <c r="B18" s="22">
        <f>DAY(Sünniaeg)</f>
        <v>18</v>
      </c>
      <c r="C18" s="85" t="str">
        <f t="shared" ca="1" si="1"/>
        <v>=DAY(Sünniaeg)</v>
      </c>
    </row>
    <row r="19" spans="1:3" x14ac:dyDescent="0.45">
      <c r="A19" s="5" t="s">
        <v>71</v>
      </c>
      <c r="B19" s="22">
        <f>WEEKDAY(Sünniaeg,2)</f>
        <v>4</v>
      </c>
      <c r="C19" s="85" t="str">
        <f t="shared" ca="1" si="1"/>
        <v>=WEEKDAY(Sünniaeg;2)</v>
      </c>
    </row>
    <row r="20" spans="1:3" x14ac:dyDescent="0.45">
      <c r="A20" s="5" t="s">
        <v>21</v>
      </c>
      <c r="B20" s="89">
        <f ca="1">DATE(YEAR(TODAY()),MONTH(Sünniaeg),DAY(Sünniaeg))</f>
        <v>46040</v>
      </c>
      <c r="C20" s="85" t="str">
        <f t="shared" ca="1" si="1"/>
        <v>=DATE(YEAR(TODAY());MONTH(Sünniaeg);DAY(Sünniaeg))</v>
      </c>
    </row>
    <row r="21" spans="1:3" x14ac:dyDescent="0.45">
      <c r="A21" s="5" t="s">
        <v>333</v>
      </c>
      <c r="B21" s="22">
        <f ca="1">WEEKDAY(Jooksva_aasta_sünnipäev,2)</f>
        <v>7</v>
      </c>
      <c r="C21" s="85" t="str">
        <f t="shared" ca="1" si="1"/>
        <v>=WEEKDAY(Jooksva_aasta_sünnipäev;2)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3559-43B7-441B-9B53-9211F7BCBA8E}">
  <dimension ref="A1:I16"/>
  <sheetViews>
    <sheetView zoomScale="140" zoomScaleNormal="140" workbookViewId="0"/>
  </sheetViews>
  <sheetFormatPr defaultColWidth="9.1796875" defaultRowHeight="16" x14ac:dyDescent="0.4"/>
  <cols>
    <col min="1" max="1" width="3.7265625" style="2" customWidth="1"/>
    <col min="2" max="2" width="13.1796875" style="2" customWidth="1"/>
    <col min="3" max="4" width="8.26953125" style="2" customWidth="1"/>
    <col min="5" max="5" width="9.453125" style="2" bestFit="1" customWidth="1"/>
    <col min="6" max="6" width="15.26953125" style="2" bestFit="1" customWidth="1"/>
    <col min="7" max="7" width="10" style="2" customWidth="1"/>
    <col min="8" max="8" width="9.453125" style="2" bestFit="1" customWidth="1"/>
    <col min="9" max="16384" width="9.1796875" style="2"/>
  </cols>
  <sheetData>
    <row r="1" spans="1:9" x14ac:dyDescent="0.4">
      <c r="A1" s="1" t="s">
        <v>0</v>
      </c>
    </row>
    <row r="2" spans="1:9" x14ac:dyDescent="0.4">
      <c r="A2" s="1"/>
    </row>
    <row r="3" spans="1:9" x14ac:dyDescent="0.4">
      <c r="B3" s="2" t="s">
        <v>1</v>
      </c>
      <c r="C3" s="90">
        <v>6.25</v>
      </c>
    </row>
    <row r="4" spans="1:9" x14ac:dyDescent="0.4">
      <c r="F4" s="3" t="str">
        <f ca="1">IF(F8="","",_xlfn.FORMULATEXT(F8))</f>
        <v>=Tunde*Tunnitasu</v>
      </c>
      <c r="H4" s="1"/>
    </row>
    <row r="5" spans="1:9" x14ac:dyDescent="0.4">
      <c r="E5" s="3" t="str">
        <f ca="1">IF(E8="","",_xlfn.FORMULATEXT(E8))</f>
        <v>=(@Lõpp-@Algus+(@Lõpp&lt;@Algus))*24</v>
      </c>
      <c r="H5" s="1"/>
    </row>
    <row r="6" spans="1:9" ht="16.5" thickBot="1" x14ac:dyDescent="0.45">
      <c r="C6" s="4"/>
    </row>
    <row r="7" spans="1:9" x14ac:dyDescent="0.4">
      <c r="B7" s="40" t="s">
        <v>2</v>
      </c>
      <c r="C7" s="41" t="s">
        <v>12</v>
      </c>
      <c r="D7" s="41" t="s">
        <v>13</v>
      </c>
      <c r="E7" s="41" t="s">
        <v>3</v>
      </c>
      <c r="F7" s="42" t="s">
        <v>4</v>
      </c>
    </row>
    <row r="8" spans="1:9" x14ac:dyDescent="0.4">
      <c r="B8" s="43" t="s">
        <v>5</v>
      </c>
      <c r="C8" s="6">
        <v>0.33333333333333331</v>
      </c>
      <c r="D8" s="6">
        <v>0.6875</v>
      </c>
      <c r="E8" s="8">
        <f>(Lõpp-Algus+(Lõpp&lt;Algus))*24</f>
        <v>8.5</v>
      </c>
      <c r="F8" s="79" cm="1">
        <f t="array" ref="F8:F12">Tunde*Tunnitasu</f>
        <v>53.125</v>
      </c>
      <c r="H8" s="3" t="str">
        <f ca="1">IF(F8="","",_xlfn.FORMULATEXT(F8))</f>
        <v>=Tunde*Tunnitasu</v>
      </c>
    </row>
    <row r="9" spans="1:9" x14ac:dyDescent="0.4">
      <c r="B9" s="43" t="s">
        <v>6</v>
      </c>
      <c r="C9" s="6">
        <v>0.75</v>
      </c>
      <c r="D9" s="6">
        <v>2.0833333333333332E-2</v>
      </c>
      <c r="E9" s="8">
        <f>(Lõpp-Algus+(Lõpp&lt;Algus))*24</f>
        <v>6.5000000000000009</v>
      </c>
      <c r="F9" s="79">
        <v>40.625000000000007</v>
      </c>
    </row>
    <row r="10" spans="1:9" x14ac:dyDescent="0.4">
      <c r="B10" s="43" t="s">
        <v>7</v>
      </c>
      <c r="C10" s="6">
        <v>0.5</v>
      </c>
      <c r="D10" s="6">
        <v>0.83333333333333337</v>
      </c>
      <c r="E10" s="8">
        <f>(Lõpp-Algus+(Lõpp&lt;Algus))*24</f>
        <v>8</v>
      </c>
      <c r="F10" s="79">
        <v>50</v>
      </c>
    </row>
    <row r="11" spans="1:9" x14ac:dyDescent="0.4">
      <c r="B11" s="43" t="s">
        <v>8</v>
      </c>
      <c r="C11" s="6">
        <v>0.5625</v>
      </c>
      <c r="D11" s="6">
        <v>0.82291666666666663</v>
      </c>
      <c r="E11" s="8">
        <f>(Lõpp-Algus+(Lõpp&lt;Algus))*24</f>
        <v>6.2499999999999991</v>
      </c>
      <c r="F11" s="79">
        <v>39.062499999999993</v>
      </c>
    </row>
    <row r="12" spans="1:9" ht="16.5" thickBot="1" x14ac:dyDescent="0.45">
      <c r="B12" s="44" t="s">
        <v>9</v>
      </c>
      <c r="C12" s="45">
        <v>0.58333333333333337</v>
      </c>
      <c r="D12" s="45">
        <v>7.2916666666666671E-2</v>
      </c>
      <c r="E12" s="8">
        <f>(Lõpp-Algus+(Lõpp&lt;Algus))*24</f>
        <v>11.749999999999998</v>
      </c>
      <c r="F12" s="80">
        <v>73.437499999999986</v>
      </c>
      <c r="G12" s="4"/>
      <c r="H12" s="4"/>
      <c r="I12" s="7"/>
    </row>
    <row r="13" spans="1:9" x14ac:dyDescent="0.4">
      <c r="E13" s="81"/>
      <c r="F13" s="81"/>
      <c r="H13" s="4"/>
    </row>
    <row r="14" spans="1:9" x14ac:dyDescent="0.4">
      <c r="B14" s="2" t="s">
        <v>10</v>
      </c>
      <c r="E14" s="91">
        <f>SUM(Tunde)</f>
        <v>41</v>
      </c>
      <c r="F14" s="82">
        <f>SUM(Palk)</f>
        <v>256.25</v>
      </c>
      <c r="H14" s="4"/>
    </row>
    <row r="15" spans="1:9" x14ac:dyDescent="0.4">
      <c r="F15" s="2" t="s">
        <v>11</v>
      </c>
      <c r="H15" s="4"/>
    </row>
    <row r="16" spans="1:9" x14ac:dyDescent="0.4">
      <c r="E16" s="3" t="str">
        <f ca="1">IF(E14="","",_xlfn.FORMULATEXT(E14))</f>
        <v>=SUM(Tunde)</v>
      </c>
      <c r="H16" s="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22A9-B528-4E91-A34A-4887E535077F}">
  <dimension ref="B3:I50"/>
  <sheetViews>
    <sheetView zoomScale="110" zoomScaleNormal="110" workbookViewId="0"/>
  </sheetViews>
  <sheetFormatPr defaultColWidth="8.7265625" defaultRowHeight="16" x14ac:dyDescent="0.4"/>
  <cols>
    <col min="1" max="1" width="4" style="2" customWidth="1"/>
    <col min="2" max="2" width="38.1796875" style="2" bestFit="1" customWidth="1"/>
    <col min="3" max="3" width="28.1796875" style="2" bestFit="1" customWidth="1"/>
    <col min="4" max="4" width="17.453125" style="2" customWidth="1"/>
    <col min="5" max="5" width="11.453125" style="2" customWidth="1"/>
    <col min="6" max="6" width="12.54296875" style="2" customWidth="1"/>
    <col min="7" max="7" width="19.54296875" style="2" customWidth="1"/>
    <col min="8" max="8" width="12" style="2" customWidth="1"/>
    <col min="9" max="16384" width="8.7265625" style="2"/>
  </cols>
  <sheetData>
    <row r="3" spans="2:8" x14ac:dyDescent="0.4">
      <c r="D3" s="3" t="str">
        <f ca="1">IF(D7="","",_xlfn.FORMULATEXT(D7))</f>
        <v>=FIND(" ";Nimi)</v>
      </c>
      <c r="F3" s="3" t="str">
        <f ca="1">IF(F7="","",_xlfn.FORMULATEXT(F7))</f>
        <v>=RIGHT(Nimi;Nime_pikkus-Mitmes_on_tühik)</v>
      </c>
    </row>
    <row r="4" spans="2:8" x14ac:dyDescent="0.4">
      <c r="C4" s="3" t="str">
        <f t="shared" ref="C4:G4" ca="1" si="0">IF(C7="","",_xlfn.FORMULATEXT(C7))</f>
        <v>=LEN(Nimi)</v>
      </c>
      <c r="E4" s="3" t="str">
        <f t="shared" ca="1" si="0"/>
        <v>=LEFT(Nimi;Mitmes_on_tühik)</v>
      </c>
      <c r="G4" s="3" t="str">
        <f t="shared" ca="1" si="0"/>
        <v>=UPPER(Perenimi)&amp;", "&amp;Eesnimi</v>
      </c>
    </row>
    <row r="6" spans="2:8" x14ac:dyDescent="0.4">
      <c r="B6" s="50" t="s">
        <v>14</v>
      </c>
      <c r="C6" s="51" t="s">
        <v>108</v>
      </c>
      <c r="D6" s="87" t="s">
        <v>109</v>
      </c>
      <c r="E6" s="51" t="s">
        <v>16</v>
      </c>
      <c r="F6" s="51" t="s">
        <v>17</v>
      </c>
      <c r="G6" s="50" t="s">
        <v>110</v>
      </c>
      <c r="H6" s="49"/>
    </row>
    <row r="7" spans="2:8" x14ac:dyDescent="0.4">
      <c r="B7" s="5" t="s">
        <v>111</v>
      </c>
      <c r="C7" s="5" cm="1">
        <f t="array" ref="C7:C10">LEN(Nimi)</f>
        <v>8</v>
      </c>
      <c r="D7" s="5" cm="1">
        <f t="array" ref="D7:D10">FIND(" ",Nimi)</f>
        <v>5</v>
      </c>
      <c r="E7" s="5" t="str" cm="1">
        <f t="array" ref="E7:E10">LEFT(Nimi,Mitmes_on_tühik)</f>
        <v xml:space="preserve">Mari </v>
      </c>
      <c r="F7" s="5" t="str" cm="1">
        <f t="array" ref="F7:F10">RIGHT(Nimi,Nime_pikkus-Mitmes_on_tühik)</f>
        <v>Õun</v>
      </c>
      <c r="G7" s="5" t="str" cm="1">
        <f t="array" ref="G7:G10">UPPER(Perenimi)&amp;", "&amp;Eesnimi</f>
        <v xml:space="preserve">ÕUN, Mari </v>
      </c>
    </row>
    <row r="8" spans="2:8" x14ac:dyDescent="0.4">
      <c r="B8" s="5" t="s">
        <v>112</v>
      </c>
      <c r="C8" s="5">
        <v>17</v>
      </c>
      <c r="D8" s="5">
        <v>9</v>
      </c>
      <c r="E8" s="5" t="str">
        <v xml:space="preserve">Kristjan </v>
      </c>
      <c r="F8" s="5" t="str">
        <v>Talihärm</v>
      </c>
      <c r="G8" s="5" t="str">
        <v xml:space="preserve">TALIHÄRM, Kristjan </v>
      </c>
    </row>
    <row r="9" spans="2:8" x14ac:dyDescent="0.4">
      <c r="B9" s="5" t="s">
        <v>113</v>
      </c>
      <c r="C9" s="5">
        <v>11</v>
      </c>
      <c r="D9" s="5">
        <v>5</v>
      </c>
      <c r="E9" s="5" t="str">
        <v xml:space="preserve">Peep </v>
      </c>
      <c r="F9" s="5" t="str">
        <v>Ülesoo</v>
      </c>
      <c r="G9" s="5" t="str">
        <v xml:space="preserve">ÜLESOO, Peep </v>
      </c>
    </row>
    <row r="10" spans="2:8" x14ac:dyDescent="0.4">
      <c r="B10" s="5" t="s">
        <v>114</v>
      </c>
      <c r="C10" s="5">
        <v>15</v>
      </c>
      <c r="D10" s="5">
        <v>10</v>
      </c>
      <c r="E10" s="5" t="str">
        <v xml:space="preserve">Jana-Liis </v>
      </c>
      <c r="F10" s="5" t="str">
        <v>Saare</v>
      </c>
      <c r="G10" s="5" t="str">
        <v xml:space="preserve">SAARE, Jana-Liis </v>
      </c>
    </row>
    <row r="14" spans="2:8" x14ac:dyDescent="0.4">
      <c r="D14" s="3" t="str">
        <f ca="1">IF(D18="","",_xlfn.FORMULATEXT(D18))</f>
        <v>=TIMEVALUE(Fn_SUBSTITUDE_abil_eemaldada_koma)</v>
      </c>
    </row>
    <row r="15" spans="2:8" x14ac:dyDescent="0.4">
      <c r="C15" s="3" t="str">
        <f t="shared" ref="C15" ca="1" si="1">IF(C18="","",_xlfn.FORMULATEXT(C18))</f>
        <v>=SUBSTITUTE(Aeg_tekstina;",";"")</v>
      </c>
    </row>
    <row r="17" spans="2:5" ht="32" x14ac:dyDescent="0.4">
      <c r="B17" s="50" t="s">
        <v>121</v>
      </c>
      <c r="C17" s="52" t="s">
        <v>122</v>
      </c>
      <c r="D17" s="50" t="s">
        <v>120</v>
      </c>
    </row>
    <row r="18" spans="2:5" x14ac:dyDescent="0.4">
      <c r="B18" s="5" t="s">
        <v>115</v>
      </c>
      <c r="C18" s="5" t="str" cm="1">
        <f t="array" ref="C18:C21">SUBSTITUTE(Aeg_tekstina,",","")</f>
        <v>16/02/24 14:18:45</v>
      </c>
      <c r="D18" s="92" cm="1">
        <f t="array" ref="D18:D21">TIMEVALUE(Fn_SUBSTITUDE_abil_eemaldada_koma)</f>
        <v>0.59635416666424135</v>
      </c>
    </row>
    <row r="19" spans="2:5" x14ac:dyDescent="0.4">
      <c r="B19" s="5" t="s">
        <v>123</v>
      </c>
      <c r="C19" s="5" t="str">
        <v>20/02/24 13:43:45</v>
      </c>
      <c r="D19" s="92">
        <v>0.57204861110949423</v>
      </c>
    </row>
    <row r="20" spans="2:5" x14ac:dyDescent="0.4">
      <c r="B20" s="5" t="s">
        <v>124</v>
      </c>
      <c r="C20" s="5" t="str">
        <v>25/02/24 13:40:09</v>
      </c>
      <c r="D20" s="92">
        <v>0.56954861111444188</v>
      </c>
    </row>
    <row r="21" spans="2:5" x14ac:dyDescent="0.4">
      <c r="B21" s="5" t="s">
        <v>125</v>
      </c>
      <c r="C21" s="5" t="str">
        <v>27/02/24 13:25:38</v>
      </c>
      <c r="D21" s="92">
        <v>0.55946759258949896</v>
      </c>
    </row>
    <row r="24" spans="2:5" x14ac:dyDescent="0.4">
      <c r="D24" s="3" t="str">
        <f ca="1">IF(D28="","",_xlfn.FORMULATEXT(D28))</f>
        <v>=DATEVALUE(Fn_SUBSTITUDE_abil_asendada_viimane_punkt_kooloniga)</v>
      </c>
    </row>
    <row r="25" spans="2:5" x14ac:dyDescent="0.4">
      <c r="C25" s="3" t="str">
        <f t="shared" ref="C25:E25" ca="1" si="2">IF(C28="","",_xlfn.FORMULATEXT(C28))</f>
        <v>=SUBSTITUTE(Aeg_tekstina_1;".";":";LEN(Aeg_tekstina_1)-LEN(SUBSTITUTE(Aeg_tekstina_1;".";"")))</v>
      </c>
      <c r="E25" s="3" t="str">
        <f t="shared" ca="1" si="2"/>
        <v>=TIMEVALUE(Fn_SUBSTITUDE_abil_asendada_viimane_punkt_kooloniga)</v>
      </c>
    </row>
    <row r="27" spans="2:5" ht="48" x14ac:dyDescent="0.4">
      <c r="B27" s="50" t="s">
        <v>338</v>
      </c>
      <c r="C27" s="52" t="s">
        <v>336</v>
      </c>
      <c r="D27" s="50" t="s">
        <v>126</v>
      </c>
      <c r="E27" s="50" t="s">
        <v>127</v>
      </c>
    </row>
    <row r="28" spans="2:5" x14ac:dyDescent="0.4">
      <c r="B28" s="5" t="s">
        <v>116</v>
      </c>
      <c r="C28" t="str" cm="1">
        <f t="array" ref="C28:C31">SUBSTITUTE(Aeg_tekstina_1,".",":",LEN(Aeg_tekstina_1)-LEN(SUBSTITUTE(Aeg_tekstina_1,".","")))</f>
        <v>31.08.2022 23:48</v>
      </c>
      <c r="D28" s="93" cm="1">
        <f t="array" ref="D28:D31">DATEVALUE(Fn_SUBSTITUDE_abil_asendada_viimane_punkt_kooloniga)</f>
        <v>44804</v>
      </c>
      <c r="E28" s="92" cm="1">
        <f t="array" ref="E28:E31">TIMEVALUE(Fn_SUBSTITUDE_abil_asendada_viimane_punkt_kooloniga)</f>
        <v>0.99166666666860692</v>
      </c>
    </row>
    <row r="29" spans="2:5" x14ac:dyDescent="0.4">
      <c r="B29" s="5" t="s">
        <v>117</v>
      </c>
      <c r="C29" s="5" t="str">
        <v>31.08.2022 23:37</v>
      </c>
      <c r="D29" s="93">
        <v>44804</v>
      </c>
      <c r="E29" s="92">
        <v>0.98402777777664596</v>
      </c>
    </row>
    <row r="30" spans="2:5" x14ac:dyDescent="0.4">
      <c r="B30" s="5" t="s">
        <v>118</v>
      </c>
      <c r="C30" s="5" t="str">
        <v>31.08.2022 23:09</v>
      </c>
      <c r="D30" s="93">
        <v>44804</v>
      </c>
      <c r="E30" s="92">
        <v>0.96458333333430346</v>
      </c>
    </row>
    <row r="31" spans="2:5" x14ac:dyDescent="0.4">
      <c r="B31" s="5" t="s">
        <v>119</v>
      </c>
      <c r="C31" s="5" t="str">
        <v>31.08.2022 22:10</v>
      </c>
      <c r="D31" s="93">
        <v>44804</v>
      </c>
      <c r="E31" s="92">
        <v>0.92361111110949423</v>
      </c>
    </row>
    <row r="39" spans="2:9" x14ac:dyDescent="0.4">
      <c r="F39" s="3" t="str">
        <f ca="1">IF(F43="","",_xlfn.FORMULATEXT(F43))</f>
        <v>=DATEVALUE(TRIM(RIGHT(Aeg;10)))</v>
      </c>
      <c r="H39" s="3" t="str">
        <f ca="1">IF(H43="","",_xlfn.FORMULATEXT(H43))</f>
        <v>=Hind/Kestus</v>
      </c>
    </row>
    <row r="40" spans="2:9" x14ac:dyDescent="0.4">
      <c r="E40" s="3" t="str">
        <f ca="1">IF(E43="","",_xlfn.FORMULATEXT(E43))</f>
        <v>=DATEVALUE(TRIM(MID(Aeg;FIND(":";Aeg)+1;11)))</v>
      </c>
      <c r="G40" s="3" t="str">
        <f t="shared" ref="G40" ca="1" si="3">IF(G43="","",_xlfn.FORMULATEXT(G43))</f>
        <v>=Lõpp-Algus+1</v>
      </c>
      <c r="I40" s="3" t="str">
        <f ca="1">IF(I43="","",_xlfn.FORMULATEXT(I43))</f>
        <v>=RANK(@Päeva_maksumus;Päeva_maksumus;1)</v>
      </c>
    </row>
    <row r="42" spans="2:9" ht="32" x14ac:dyDescent="0.4">
      <c r="B42" s="46" t="s">
        <v>89</v>
      </c>
      <c r="C42" s="46" t="s">
        <v>90</v>
      </c>
      <c r="D42" s="46" t="s">
        <v>91</v>
      </c>
      <c r="E42" s="46" t="s">
        <v>12</v>
      </c>
      <c r="F42" s="47" t="s">
        <v>13</v>
      </c>
      <c r="G42" s="46" t="s">
        <v>92</v>
      </c>
      <c r="H42" s="48" t="s">
        <v>107</v>
      </c>
      <c r="I42" s="48" t="s">
        <v>335</v>
      </c>
    </row>
    <row r="43" spans="2:9" x14ac:dyDescent="0.4">
      <c r="B43" s="5" t="s">
        <v>93</v>
      </c>
      <c r="C43" s="37" t="s">
        <v>94</v>
      </c>
      <c r="D43" s="38">
        <v>959</v>
      </c>
      <c r="E43" s="94" cm="1">
        <f t="array" ref="E43:E50">DATEVALUE(TRIM(MID(Aeg,FIND(":",Aeg)+1,11)))</f>
        <v>45712</v>
      </c>
      <c r="F43" s="94" cm="1">
        <f t="array" ref="F43:F50">DATEVALUE(TRIM(RIGHT(Aeg,10)))</f>
        <v>45718</v>
      </c>
      <c r="G43" s="39" cm="1">
        <f t="array" ref="G43:G50">Lõpp-Algus+1</f>
        <v>7</v>
      </c>
      <c r="H43" s="95" cm="1">
        <f t="array" ref="H43:H50">Hind/Kestus</f>
        <v>137</v>
      </c>
      <c r="I43" s="39">
        <f t="shared" ref="I43:I50" si="4">RANK(Päeva_maksumus,Päeva_maksumus,1)</f>
        <v>2</v>
      </c>
    </row>
    <row r="44" spans="2:9" x14ac:dyDescent="0.4">
      <c r="B44" s="5" t="s">
        <v>95</v>
      </c>
      <c r="C44" s="37" t="s">
        <v>96</v>
      </c>
      <c r="D44" s="38">
        <v>1249</v>
      </c>
      <c r="E44" s="94">
        <v>45718</v>
      </c>
      <c r="F44" s="94">
        <v>45725</v>
      </c>
      <c r="G44" s="39">
        <v>8</v>
      </c>
      <c r="H44" s="95">
        <v>156.125</v>
      </c>
      <c r="I44" s="39">
        <f t="shared" si="4"/>
        <v>5</v>
      </c>
    </row>
    <row r="45" spans="2:9" x14ac:dyDescent="0.4">
      <c r="B45" s="5" t="s">
        <v>97</v>
      </c>
      <c r="C45" s="37" t="s">
        <v>96</v>
      </c>
      <c r="D45" s="38">
        <v>799</v>
      </c>
      <c r="E45" s="94">
        <v>45718</v>
      </c>
      <c r="F45" s="94">
        <v>45725</v>
      </c>
      <c r="G45" s="39">
        <v>8</v>
      </c>
      <c r="H45" s="95">
        <v>99.875</v>
      </c>
      <c r="I45" s="39">
        <f t="shared" si="4"/>
        <v>1</v>
      </c>
    </row>
    <row r="46" spans="2:9" x14ac:dyDescent="0.4">
      <c r="B46" s="5" t="s">
        <v>98</v>
      </c>
      <c r="C46" s="37" t="s">
        <v>96</v>
      </c>
      <c r="D46" s="38">
        <v>1199</v>
      </c>
      <c r="E46" s="94">
        <v>45718</v>
      </c>
      <c r="F46" s="94">
        <v>45725</v>
      </c>
      <c r="G46" s="39">
        <v>8</v>
      </c>
      <c r="H46" s="95">
        <v>149.875</v>
      </c>
      <c r="I46" s="39">
        <f t="shared" si="4"/>
        <v>4</v>
      </c>
    </row>
    <row r="47" spans="2:9" x14ac:dyDescent="0.4">
      <c r="B47" s="5" t="s">
        <v>99</v>
      </c>
      <c r="C47" s="37" t="s">
        <v>100</v>
      </c>
      <c r="D47" s="38">
        <v>1139</v>
      </c>
      <c r="E47" s="94">
        <v>45724</v>
      </c>
      <c r="F47" s="94">
        <v>45731</v>
      </c>
      <c r="G47" s="39">
        <v>8</v>
      </c>
      <c r="H47" s="95">
        <v>142.375</v>
      </c>
      <c r="I47" s="39">
        <f t="shared" si="4"/>
        <v>3</v>
      </c>
    </row>
    <row r="48" spans="2:9" x14ac:dyDescent="0.4">
      <c r="B48" s="5" t="s">
        <v>101</v>
      </c>
      <c r="C48" s="37" t="s">
        <v>102</v>
      </c>
      <c r="D48" s="38">
        <v>3499</v>
      </c>
      <c r="E48" s="94">
        <v>45726</v>
      </c>
      <c r="F48" s="94">
        <v>45735</v>
      </c>
      <c r="G48" s="39">
        <v>10</v>
      </c>
      <c r="H48" s="95">
        <v>349.9</v>
      </c>
      <c r="I48" s="39">
        <f t="shared" si="4"/>
        <v>8</v>
      </c>
    </row>
    <row r="49" spans="2:9" x14ac:dyDescent="0.4">
      <c r="B49" s="5" t="s">
        <v>103</v>
      </c>
      <c r="C49" s="37" t="s">
        <v>104</v>
      </c>
      <c r="D49" s="38">
        <v>1999</v>
      </c>
      <c r="E49" s="94">
        <v>45727</v>
      </c>
      <c r="F49" s="94">
        <v>45738</v>
      </c>
      <c r="G49" s="39">
        <v>12</v>
      </c>
      <c r="H49" s="95">
        <v>166.58333333333334</v>
      </c>
      <c r="I49" s="39">
        <f t="shared" si="4"/>
        <v>6</v>
      </c>
    </row>
    <row r="50" spans="2:9" x14ac:dyDescent="0.4">
      <c r="B50" s="5" t="s">
        <v>105</v>
      </c>
      <c r="C50" s="37" t="s">
        <v>106</v>
      </c>
      <c r="D50" s="38">
        <v>999</v>
      </c>
      <c r="E50" s="94">
        <v>45764</v>
      </c>
      <c r="F50" s="94">
        <v>45768</v>
      </c>
      <c r="G50" s="39">
        <v>5</v>
      </c>
      <c r="H50" s="95">
        <v>199.8</v>
      </c>
      <c r="I50" s="39">
        <f t="shared" si="4"/>
        <v>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0AF5-42FB-4197-A69F-D2CDBC97148E}">
  <sheetPr>
    <tabColor rgb="FFFF0000"/>
  </sheetPr>
  <dimension ref="A1:J23"/>
  <sheetViews>
    <sheetView zoomScale="190" zoomScaleNormal="190" workbookViewId="0"/>
  </sheetViews>
  <sheetFormatPr defaultColWidth="9.1796875" defaultRowHeight="14.5" x14ac:dyDescent="0.35"/>
  <cols>
    <col min="1" max="1" width="15.7265625" customWidth="1"/>
    <col min="2" max="2" width="11.54296875" customWidth="1"/>
    <col min="4" max="4" width="11.7265625" customWidth="1"/>
    <col min="6" max="6" width="10.453125" customWidth="1"/>
    <col min="7" max="7" width="9.453125" customWidth="1"/>
    <col min="8" max="8" width="9.26953125" customWidth="1"/>
    <col min="9" max="9" width="8.453125" bestFit="1" customWidth="1"/>
  </cols>
  <sheetData>
    <row r="1" spans="1:10" x14ac:dyDescent="0.35">
      <c r="C1" s="67"/>
      <c r="D1" s="67" t="str">
        <f ca="1">_xlfn.FORMULATEXT(D4)</f>
        <v>=ISNUMBER($B4)</v>
      </c>
      <c r="E1" s="67"/>
      <c r="F1" s="67" t="str">
        <f ca="1">_xlfn.FORMULATEXT(F4)</f>
        <v>=ISLOGICAL($B4)</v>
      </c>
      <c r="G1" s="67"/>
      <c r="H1" s="67" t="str">
        <f ca="1">_xlfn.FORMULATEXT(H4)</f>
        <v>=ISNA($B4)</v>
      </c>
      <c r="I1" s="67"/>
      <c r="J1" s="67" t="str">
        <f ca="1">_xlfn.FORMULATEXT(J4)</f>
        <v>=ISFORMULA(B4)</v>
      </c>
    </row>
    <row r="2" spans="1:10" x14ac:dyDescent="0.35">
      <c r="C2" s="67" t="str">
        <f ca="1">_xlfn.FORMULATEXT(C4)</f>
        <v>=ISBLANK($B4)</v>
      </c>
      <c r="D2" s="67"/>
      <c r="E2" s="67" t="str">
        <f ca="1">_xlfn.FORMULATEXT(E4)</f>
        <v>=ISTEXT($B4)</v>
      </c>
      <c r="F2" s="67"/>
      <c r="G2" s="67" t="str">
        <f ca="1">_xlfn.FORMULATEXT(G4)</f>
        <v>=ISERROR($B4)</v>
      </c>
      <c r="H2" s="67"/>
      <c r="I2" s="67" t="str">
        <f ca="1">_xlfn.FORMULATEXT(I4)</f>
        <v>=LEN(B4)</v>
      </c>
    </row>
    <row r="3" spans="1:10" x14ac:dyDescent="0.35">
      <c r="A3" s="68" t="s">
        <v>298</v>
      </c>
      <c r="B3" s="68" t="s">
        <v>299</v>
      </c>
      <c r="C3" s="68" t="s">
        <v>300</v>
      </c>
      <c r="D3" s="68" t="s">
        <v>301</v>
      </c>
      <c r="E3" s="68" t="s">
        <v>302</v>
      </c>
      <c r="F3" s="68" t="s">
        <v>303</v>
      </c>
      <c r="G3" s="68" t="s">
        <v>304</v>
      </c>
      <c r="H3" s="68" t="s">
        <v>305</v>
      </c>
      <c r="I3" s="68" t="s">
        <v>306</v>
      </c>
      <c r="J3" s="68" t="s">
        <v>307</v>
      </c>
    </row>
    <row r="4" spans="1:10" x14ac:dyDescent="0.35">
      <c r="A4" t="s">
        <v>308</v>
      </c>
      <c r="B4" s="69"/>
      <c r="C4" t="b">
        <f>ISBLANK($B4)</f>
        <v>1</v>
      </c>
      <c r="D4" t="b">
        <f>ISNUMBER($B4)</f>
        <v>0</v>
      </c>
      <c r="E4" t="b">
        <f>ISTEXT($B4)</f>
        <v>0</v>
      </c>
      <c r="F4" t="b">
        <f>ISLOGICAL($B4)</f>
        <v>0</v>
      </c>
      <c r="G4" t="b">
        <f>ISERROR($B4)</f>
        <v>0</v>
      </c>
      <c r="H4" t="b">
        <f>ISNA($B4)</f>
        <v>0</v>
      </c>
      <c r="I4">
        <f>LEN(B4)</f>
        <v>0</v>
      </c>
      <c r="J4" t="b">
        <f>_xlfn.ISFORMULA(B4)</f>
        <v>0</v>
      </c>
    </row>
    <row r="5" spans="1:10" x14ac:dyDescent="0.35">
      <c r="A5" t="s">
        <v>309</v>
      </c>
      <c r="B5" s="69" t="str">
        <f>_xlfn.IFNA(NA(),"")</f>
        <v/>
      </c>
      <c r="C5" t="b">
        <f t="shared" ref="C5:C14" si="0">ISBLANK($B5)</f>
        <v>0</v>
      </c>
      <c r="D5" t="b">
        <f t="shared" ref="D5:D14" si="1">ISNUMBER($B5)</f>
        <v>0</v>
      </c>
      <c r="E5" t="b">
        <f>ISTEXT($B5)</f>
        <v>1</v>
      </c>
      <c r="F5" t="b">
        <f t="shared" ref="F5:F14" si="2">ISLOGICAL($B5)</f>
        <v>0</v>
      </c>
      <c r="G5" t="b">
        <f t="shared" ref="G5:G14" si="3">ISERROR($B5)</f>
        <v>0</v>
      </c>
      <c r="H5" t="b">
        <f t="shared" ref="H5:H14" si="4">ISNA($B5)</f>
        <v>0</v>
      </c>
      <c r="I5">
        <f>LEN(B5)</f>
        <v>0</v>
      </c>
      <c r="J5" t="b">
        <f t="shared" ref="J5:J14" si="5">_xlfn.ISFORMULA(B5)</f>
        <v>1</v>
      </c>
    </row>
    <row r="6" spans="1:10" x14ac:dyDescent="0.35">
      <c r="A6" t="s">
        <v>310</v>
      </c>
      <c r="B6" s="69">
        <v>401</v>
      </c>
      <c r="C6" t="b">
        <f t="shared" si="0"/>
        <v>0</v>
      </c>
      <c r="D6" t="b">
        <f t="shared" si="1"/>
        <v>1</v>
      </c>
      <c r="E6" t="b">
        <f t="shared" ref="E6:E14" si="6">ISTEXT($B6)</f>
        <v>0</v>
      </c>
      <c r="F6" t="b">
        <f t="shared" si="2"/>
        <v>0</v>
      </c>
      <c r="G6" t="b">
        <f t="shared" si="3"/>
        <v>0</v>
      </c>
      <c r="H6" t="b">
        <f t="shared" si="4"/>
        <v>0</v>
      </c>
      <c r="I6">
        <f>LEN(B6)</f>
        <v>3</v>
      </c>
      <c r="J6" t="b">
        <f t="shared" si="5"/>
        <v>0</v>
      </c>
    </row>
    <row r="7" spans="1:10" x14ac:dyDescent="0.35">
      <c r="A7" t="s">
        <v>311</v>
      </c>
      <c r="B7" s="70">
        <f ca="1">TODAY()</f>
        <v>46275</v>
      </c>
      <c r="C7" t="b">
        <f t="shared" ca="1" si="0"/>
        <v>0</v>
      </c>
      <c r="D7" t="b">
        <f t="shared" ca="1" si="1"/>
        <v>1</v>
      </c>
      <c r="E7" t="b">
        <f t="shared" ca="1" si="6"/>
        <v>0</v>
      </c>
      <c r="F7" t="b">
        <f t="shared" ca="1" si="2"/>
        <v>0</v>
      </c>
      <c r="G7" t="b">
        <f t="shared" ca="1" si="3"/>
        <v>0</v>
      </c>
      <c r="H7" t="b">
        <f t="shared" ca="1" si="4"/>
        <v>0</v>
      </c>
      <c r="I7">
        <f ca="1">LEN(B7)</f>
        <v>5</v>
      </c>
      <c r="J7" t="b">
        <f t="shared" si="5"/>
        <v>1</v>
      </c>
    </row>
    <row r="8" spans="1:10" x14ac:dyDescent="0.35">
      <c r="A8" t="s">
        <v>312</v>
      </c>
      <c r="B8" s="71" t="str">
        <f ca="1">TEXT(TODAY(),"dd.mm.yyyy")</f>
        <v>10.09.2026</v>
      </c>
      <c r="C8" t="b">
        <f t="shared" ca="1" si="0"/>
        <v>0</v>
      </c>
      <c r="D8" t="b">
        <f t="shared" ca="1" si="1"/>
        <v>0</v>
      </c>
      <c r="E8" t="b">
        <f t="shared" ca="1" si="6"/>
        <v>1</v>
      </c>
      <c r="F8" t="b">
        <f t="shared" ca="1" si="2"/>
        <v>0</v>
      </c>
      <c r="G8" t="b">
        <f t="shared" ca="1" si="3"/>
        <v>0</v>
      </c>
      <c r="H8" t="b">
        <f t="shared" ca="1" si="4"/>
        <v>0</v>
      </c>
      <c r="I8">
        <f ca="1">LEN(B8)</f>
        <v>10</v>
      </c>
      <c r="J8" t="b">
        <f t="shared" si="5"/>
        <v>1</v>
      </c>
    </row>
    <row r="9" spans="1:10" x14ac:dyDescent="0.35">
      <c r="A9" t="s">
        <v>313</v>
      </c>
      <c r="B9" s="72">
        <v>0.41666666666666669</v>
      </c>
      <c r="C9" t="b">
        <f t="shared" si="0"/>
        <v>0</v>
      </c>
      <c r="D9" t="b">
        <f t="shared" si="1"/>
        <v>1</v>
      </c>
      <c r="E9" t="b">
        <f t="shared" si="6"/>
        <v>0</v>
      </c>
      <c r="F9" t="b">
        <f t="shared" si="2"/>
        <v>0</v>
      </c>
      <c r="G9" t="b">
        <f t="shared" si="3"/>
        <v>0</v>
      </c>
      <c r="H9" t="b">
        <f t="shared" si="4"/>
        <v>0</v>
      </c>
      <c r="I9">
        <f t="shared" ref="I9:I14" si="7">LEN(B9)</f>
        <v>17</v>
      </c>
      <c r="J9" t="b">
        <f t="shared" si="5"/>
        <v>0</v>
      </c>
    </row>
    <row r="10" spans="1:10" x14ac:dyDescent="0.35">
      <c r="A10" t="s">
        <v>314</v>
      </c>
      <c r="B10" s="69" t="s">
        <v>315</v>
      </c>
      <c r="C10" t="b">
        <f t="shared" si="0"/>
        <v>0</v>
      </c>
      <c r="D10" t="b">
        <f t="shared" si="1"/>
        <v>0</v>
      </c>
      <c r="E10" t="b">
        <f t="shared" si="6"/>
        <v>1</v>
      </c>
      <c r="F10" t="b">
        <f t="shared" si="2"/>
        <v>0</v>
      </c>
      <c r="G10" t="b">
        <f t="shared" si="3"/>
        <v>0</v>
      </c>
      <c r="H10" t="b">
        <f t="shared" si="4"/>
        <v>0</v>
      </c>
      <c r="I10">
        <f t="shared" si="7"/>
        <v>7</v>
      </c>
      <c r="J10" t="b">
        <f t="shared" si="5"/>
        <v>0</v>
      </c>
    </row>
    <row r="11" spans="1:10" x14ac:dyDescent="0.35">
      <c r="A11" t="s">
        <v>316</v>
      </c>
      <c r="B11" s="69" t="b">
        <f>TRUE()</f>
        <v>1</v>
      </c>
      <c r="C11" t="b">
        <f t="shared" si="0"/>
        <v>0</v>
      </c>
      <c r="D11" t="b">
        <f t="shared" si="1"/>
        <v>0</v>
      </c>
      <c r="E11" t="b">
        <f t="shared" si="6"/>
        <v>0</v>
      </c>
      <c r="F11" t="b">
        <f t="shared" si="2"/>
        <v>1</v>
      </c>
      <c r="G11" t="b">
        <f t="shared" si="3"/>
        <v>0</v>
      </c>
      <c r="H11" t="b">
        <f t="shared" si="4"/>
        <v>0</v>
      </c>
      <c r="I11">
        <f t="shared" si="7"/>
        <v>4</v>
      </c>
      <c r="J11" t="b">
        <f t="shared" si="5"/>
        <v>1</v>
      </c>
    </row>
    <row r="12" spans="1:10" x14ac:dyDescent="0.35">
      <c r="A12" t="s">
        <v>317</v>
      </c>
      <c r="B12" s="69" t="e">
        <f>NA()</f>
        <v>#N/A</v>
      </c>
      <c r="C12" t="b">
        <f t="shared" si="0"/>
        <v>0</v>
      </c>
      <c r="D12" t="b">
        <f t="shared" si="1"/>
        <v>0</v>
      </c>
      <c r="E12" t="b">
        <f t="shared" si="6"/>
        <v>0</v>
      </c>
      <c r="F12" t="b">
        <f t="shared" si="2"/>
        <v>0</v>
      </c>
      <c r="G12" t="b">
        <f t="shared" si="3"/>
        <v>1</v>
      </c>
      <c r="H12" t="b">
        <f t="shared" si="4"/>
        <v>1</v>
      </c>
      <c r="I12" t="e">
        <f>LEN(B12)</f>
        <v>#N/A</v>
      </c>
      <c r="J12" t="b">
        <f t="shared" si="5"/>
        <v>1</v>
      </c>
    </row>
    <row r="13" spans="1:10" x14ac:dyDescent="0.35">
      <c r="A13" t="s">
        <v>318</v>
      </c>
      <c r="B13" s="69" t="e">
        <f>B6/B1</f>
        <v>#DIV/0!</v>
      </c>
      <c r="C13" t="b">
        <f t="shared" si="0"/>
        <v>0</v>
      </c>
      <c r="D13" t="b">
        <f t="shared" si="1"/>
        <v>0</v>
      </c>
      <c r="E13" t="b">
        <f t="shared" si="6"/>
        <v>0</v>
      </c>
      <c r="F13" t="b">
        <f t="shared" si="2"/>
        <v>0</v>
      </c>
      <c r="G13" t="b">
        <f t="shared" si="3"/>
        <v>1</v>
      </c>
      <c r="H13" t="b">
        <f t="shared" si="4"/>
        <v>0</v>
      </c>
      <c r="I13" t="e">
        <f t="shared" si="7"/>
        <v>#DIV/0!</v>
      </c>
      <c r="J13" t="b">
        <f t="shared" si="5"/>
        <v>1</v>
      </c>
    </row>
    <row r="14" spans="1:10" x14ac:dyDescent="0.35">
      <c r="A14" t="s">
        <v>319</v>
      </c>
      <c r="B14" s="69" t="e">
        <f>uuu</f>
        <v>#NAME?</v>
      </c>
      <c r="C14" t="b">
        <f t="shared" si="0"/>
        <v>0</v>
      </c>
      <c r="D14" t="b">
        <f t="shared" si="1"/>
        <v>0</v>
      </c>
      <c r="E14" t="b">
        <f t="shared" si="6"/>
        <v>0</v>
      </c>
      <c r="F14" t="b">
        <f t="shared" si="2"/>
        <v>0</v>
      </c>
      <c r="G14" t="b">
        <f t="shared" si="3"/>
        <v>1</v>
      </c>
      <c r="H14" t="b">
        <f t="shared" si="4"/>
        <v>0</v>
      </c>
      <c r="I14" t="e">
        <f t="shared" si="7"/>
        <v>#NAME?</v>
      </c>
      <c r="J14" t="b">
        <f t="shared" si="5"/>
        <v>1</v>
      </c>
    </row>
    <row r="16" spans="1:10" x14ac:dyDescent="0.35">
      <c r="A16" t="s">
        <v>320</v>
      </c>
      <c r="B16" t="s">
        <v>321</v>
      </c>
      <c r="C16" s="73" t="str">
        <f ca="1">_xlfn.FORMULATEXT(E16)</f>
        <v>=INFO("RELEASE")</v>
      </c>
      <c r="E16" t="str">
        <f ca="1">INFO("RELEASE")</f>
        <v>16.0</v>
      </c>
    </row>
    <row r="17" spans="1:6" x14ac:dyDescent="0.35">
      <c r="B17" t="s">
        <v>322</v>
      </c>
      <c r="C17" s="73" t="str">
        <f t="shared" ref="C17:C18" ca="1" si="8">_xlfn.FORMULATEXT(E17)</f>
        <v>=INFO("DIRECTORY")</v>
      </c>
      <c r="E17" t="str">
        <f ca="1">INFO("DIRECTORY")</f>
        <v>C:\Users\olga.mironova\PrivatData\Sügis_2026\ITX0010\Excel\</v>
      </c>
    </row>
    <row r="18" spans="1:6" x14ac:dyDescent="0.35">
      <c r="B18" t="s">
        <v>323</v>
      </c>
      <c r="C18" s="73" t="str">
        <f t="shared" ca="1" si="8"/>
        <v>=INFO("SYSTEM")</v>
      </c>
      <c r="E18" t="str">
        <f ca="1">INFO("SYSTEM")</f>
        <v>pcdos</v>
      </c>
    </row>
    <row r="20" spans="1:6" x14ac:dyDescent="0.35">
      <c r="A20" t="s">
        <v>324</v>
      </c>
      <c r="B20" s="69">
        <v>4</v>
      </c>
      <c r="C20" t="s">
        <v>325</v>
      </c>
      <c r="E20">
        <f>TYPE(B20)</f>
        <v>1</v>
      </c>
      <c r="F20" s="74" t="str">
        <f ca="1">_xlfn.FORMULATEXT(E20)</f>
        <v>=TYPE(B20)</v>
      </c>
    </row>
    <row r="21" spans="1:6" x14ac:dyDescent="0.35">
      <c r="B21" s="69" t="s">
        <v>314</v>
      </c>
      <c r="C21" t="s">
        <v>314</v>
      </c>
      <c r="E21">
        <f t="shared" ref="E21:E23" si="9">TYPE(B21)</f>
        <v>2</v>
      </c>
      <c r="F21" s="74" t="str">
        <f t="shared" ref="F21:F23" ca="1" si="10">_xlfn.FORMULATEXT(E21)</f>
        <v>=TYPE(B21)</v>
      </c>
    </row>
    <row r="22" spans="1:6" x14ac:dyDescent="0.35">
      <c r="B22" s="69" t="b">
        <v>0</v>
      </c>
      <c r="C22" t="s">
        <v>316</v>
      </c>
      <c r="E22">
        <f t="shared" si="9"/>
        <v>4</v>
      </c>
      <c r="F22" s="74" t="str">
        <f t="shared" ca="1" si="10"/>
        <v>=TYPE(B22)</v>
      </c>
    </row>
    <row r="23" spans="1:6" x14ac:dyDescent="0.35">
      <c r="B23" s="69" t="e">
        <f>B16/B11</f>
        <v>#VALUE!</v>
      </c>
      <c r="C23" t="s">
        <v>326</v>
      </c>
      <c r="E23">
        <f t="shared" si="9"/>
        <v>16</v>
      </c>
      <c r="F23" s="74" t="str">
        <f t="shared" ca="1" si="10"/>
        <v>=TYPE(B23)</v>
      </c>
    </row>
  </sheetData>
  <conditionalFormatting sqref="C4:H14 C16:C18">
    <cfRule type="cellIs" dxfId="3" priority="4" operator="equal">
      <formula>TRUE</formula>
    </cfRule>
  </conditionalFormatting>
  <conditionalFormatting sqref="J5">
    <cfRule type="cellIs" dxfId="2" priority="3" operator="equal">
      <formula>TRUE</formula>
    </cfRule>
  </conditionalFormatting>
  <conditionalFormatting sqref="J7:J8">
    <cfRule type="cellIs" dxfId="1" priority="2" operator="equal">
      <formula>TRUE</formula>
    </cfRule>
  </conditionalFormatting>
  <conditionalFormatting sqref="J11:J14">
    <cfRule type="cellIs" dxfId="0" priority="1" operator="equal">
      <formula>TRUE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15B4-FF9D-45DD-A88E-72122D04AE9D}">
  <dimension ref="B3:F24"/>
  <sheetViews>
    <sheetView zoomScale="150" zoomScaleNormal="150" workbookViewId="0">
      <selection activeCell="B1" sqref="B1"/>
    </sheetView>
  </sheetViews>
  <sheetFormatPr defaultRowHeight="14.5" x14ac:dyDescent="0.35"/>
  <cols>
    <col min="2" max="2" width="48.81640625" customWidth="1"/>
    <col min="5" max="5" width="16.453125" customWidth="1"/>
  </cols>
  <sheetData>
    <row r="3" spans="2:5" x14ac:dyDescent="0.35">
      <c r="B3" s="60" t="s">
        <v>154</v>
      </c>
      <c r="C3" s="61" t="s">
        <v>155</v>
      </c>
      <c r="D3" s="60" t="s">
        <v>161</v>
      </c>
    </row>
    <row r="4" spans="2:5" x14ac:dyDescent="0.35">
      <c r="B4" s="8" t="s">
        <v>156</v>
      </c>
      <c r="C4" s="63">
        <v>3</v>
      </c>
      <c r="D4" s="8" t="b">
        <f>C4&gt;0</f>
        <v>1</v>
      </c>
      <c r="E4" s="73" t="str">
        <f ca="1">IF(D4="","",_xlfn.FORMULATEXT(D4))</f>
        <v>=C4&gt;0</v>
      </c>
    </row>
    <row r="5" spans="2:5" x14ac:dyDescent="0.35">
      <c r="B5" s="8" t="s">
        <v>157</v>
      </c>
      <c r="C5" s="63">
        <v>5</v>
      </c>
      <c r="D5" s="8" t="b">
        <f>OR(C5=0,C5&lt;0)</f>
        <v>0</v>
      </c>
      <c r="E5" s="73" t="str">
        <f t="shared" ref="E5:E8" ca="1" si="0">IF(D5="","",_xlfn.FORMULATEXT(D5))</f>
        <v>=OR(C5=0;C5&lt;0)</v>
      </c>
    </row>
    <row r="6" spans="2:5" x14ac:dyDescent="0.35">
      <c r="B6" s="8" t="s">
        <v>158</v>
      </c>
      <c r="C6" s="63">
        <v>12</v>
      </c>
      <c r="D6" s="8" t="b">
        <f>AND(C6&gt;0,C6&lt;10)</f>
        <v>0</v>
      </c>
      <c r="E6" s="73" t="str">
        <f t="shared" ca="1" si="0"/>
        <v>=AND(C6&gt;0;C6&lt;10)</v>
      </c>
    </row>
    <row r="7" spans="2:5" x14ac:dyDescent="0.35">
      <c r="B7" s="8" t="s">
        <v>159</v>
      </c>
      <c r="C7" s="63">
        <v>12</v>
      </c>
      <c r="D7" s="8" t="b">
        <f>OR(C7&lt;0,C7&gt;10)</f>
        <v>1</v>
      </c>
      <c r="E7" s="73" t="str">
        <f t="shared" ca="1" si="0"/>
        <v>=OR(C7&lt;0;C7&gt;10)</v>
      </c>
    </row>
    <row r="8" spans="2:5" x14ac:dyDescent="0.35">
      <c r="B8" s="8" t="s">
        <v>160</v>
      </c>
      <c r="C8" s="63">
        <v>8</v>
      </c>
      <c r="D8" s="8" t="b">
        <f>NOT(AND(C8&gt;0,C8&lt;10))</f>
        <v>0</v>
      </c>
      <c r="E8" s="73" t="str">
        <f t="shared" ca="1" si="0"/>
        <v>=NOT(AND(C8&gt;0;C8&lt;10))</v>
      </c>
    </row>
    <row r="10" spans="2:5" x14ac:dyDescent="0.35">
      <c r="C10" s="61" t="s">
        <v>164</v>
      </c>
      <c r="D10" s="60" t="s">
        <v>161</v>
      </c>
    </row>
    <row r="11" spans="2:5" x14ac:dyDescent="0.35">
      <c r="B11" t="s">
        <v>165</v>
      </c>
      <c r="C11" s="63" t="s">
        <v>162</v>
      </c>
      <c r="D11" s="8" t="b">
        <f>OR(C11="x",C11="y",C11="z")</f>
        <v>0</v>
      </c>
      <c r="E11" s="73" t="str">
        <f t="shared" ref="E11:E13" ca="1" si="1">IF(D11="","",_xlfn.FORMULATEXT(D11))</f>
        <v>=OR(C11="x";C11="y";C11="z")</v>
      </c>
    </row>
    <row r="12" spans="2:5" ht="29" x14ac:dyDescent="0.35">
      <c r="B12" s="62" t="s">
        <v>166</v>
      </c>
      <c r="C12" s="63" t="s">
        <v>163</v>
      </c>
      <c r="D12" s="8" t="b">
        <f>OR(EXACT(C12,"X"),EXACT(C12,"Y"),EXACT(C12,"Z"))</f>
        <v>1</v>
      </c>
      <c r="E12" s="73" t="str">
        <f t="shared" ca="1" si="1"/>
        <v>=OR(EXACT(C12;"X");EXACT(C12;"Y");EXACT(C12;"Z"))</v>
      </c>
    </row>
    <row r="13" spans="2:5" x14ac:dyDescent="0.35">
      <c r="B13" s="62" t="s">
        <v>334</v>
      </c>
      <c r="C13" s="63" t="s">
        <v>163</v>
      </c>
      <c r="D13" s="8" t="b">
        <f>AND(LEN(C13)=1,CODE(C13)&gt;=65,CODE(C13)&lt;=90)</f>
        <v>1</v>
      </c>
      <c r="E13" s="73" t="str">
        <f t="shared" ca="1" si="1"/>
        <v>=AND(LEN(C13)=1;CODE(C13)&gt;=65;CODE(C13)&lt;=90)</v>
      </c>
    </row>
    <row r="16" spans="2:5" x14ac:dyDescent="0.35">
      <c r="B16" s="8"/>
      <c r="C16" s="60" t="s">
        <v>327</v>
      </c>
      <c r="D16" s="60" t="s">
        <v>328</v>
      </c>
      <c r="E16" s="60" t="s">
        <v>161</v>
      </c>
    </row>
    <row r="17" spans="2:6" x14ac:dyDescent="0.35">
      <c r="B17" s="99" t="s">
        <v>331</v>
      </c>
      <c r="C17" s="86" t="s">
        <v>339</v>
      </c>
      <c r="D17" s="86" t="s">
        <v>339</v>
      </c>
      <c r="E17" s="8" t="str">
        <f>IF(C17=D17,"sobib","ei sobi")</f>
        <v>sobib</v>
      </c>
      <c r="F17" s="73" t="str">
        <f t="shared" ref="F17:F24" ca="1" si="2">IF(E17="","",_xlfn.FORMULATEXT(E17))</f>
        <v>=IF(C17=D17;"sobib";"ei sobi")</v>
      </c>
    </row>
    <row r="18" spans="2:6" x14ac:dyDescent="0.35">
      <c r="B18" s="99"/>
      <c r="C18" s="86" t="s">
        <v>339</v>
      </c>
      <c r="D18" s="86" t="s">
        <v>340</v>
      </c>
      <c r="E18" s="8" t="str">
        <f>IF(C18=D18,"sobib","ei sobi")</f>
        <v>ei sobi</v>
      </c>
      <c r="F18" s="73" t="str">
        <f t="shared" ca="1" si="2"/>
        <v>=IF(C18=D18;"sobib";"ei sobi")</v>
      </c>
    </row>
    <row r="19" spans="2:6" x14ac:dyDescent="0.35">
      <c r="B19" s="99" t="s">
        <v>332</v>
      </c>
      <c r="C19" s="86">
        <v>-3</v>
      </c>
      <c r="D19" s="8"/>
      <c r="E19" s="8" t="str">
        <f>IF(AND(C19&gt;0,C19&lt;100),"on vahemikus","ei ole")</f>
        <v>ei ole</v>
      </c>
      <c r="F19" s="73" t="str">
        <f t="shared" ca="1" si="2"/>
        <v>=IF(AND(C19&gt;0;C19&lt;100);"on vahemikus";"ei ole")</v>
      </c>
    </row>
    <row r="20" spans="2:6" x14ac:dyDescent="0.35">
      <c r="B20" s="99"/>
      <c r="C20" s="86">
        <v>50</v>
      </c>
      <c r="D20" s="8"/>
      <c r="E20" s="8" t="str">
        <f>IF(AND(C20&gt;0,C20&lt;100),"on vahemikus","ei ole")</f>
        <v>on vahemikus</v>
      </c>
      <c r="F20" s="73" t="str">
        <f t="shared" ca="1" si="2"/>
        <v>=IF(AND(C20&gt;0;C20&lt;100);"on vahemikus";"ei ole")</v>
      </c>
    </row>
    <row r="21" spans="2:6" x14ac:dyDescent="0.35">
      <c r="B21" s="99" t="s">
        <v>329</v>
      </c>
      <c r="C21" s="86" t="s">
        <v>341</v>
      </c>
      <c r="D21" s="86" t="s">
        <v>162</v>
      </c>
      <c r="E21" s="8" t="str">
        <f>IF(AND(ISTEXT(C21),ISTEXT(D21)),C21&amp;D21,"tekkis viga")</f>
        <v>eees</v>
      </c>
      <c r="F21" s="73" t="str">
        <f t="shared" ca="1" si="2"/>
        <v>=IF(AND(ISTEXT(C21);ISTEXT(D21));C21&amp;D21;"tekkis viga")</v>
      </c>
    </row>
    <row r="22" spans="2:6" x14ac:dyDescent="0.35">
      <c r="B22" s="99"/>
      <c r="C22" s="86">
        <v>3</v>
      </c>
      <c r="D22" s="86" t="s">
        <v>342</v>
      </c>
      <c r="E22" s="8" t="str">
        <f>IF(AND(ISTEXT(C22),ISTEXT(D22)),C22&amp;D22,"tekkis viga")</f>
        <v>tekkis viga</v>
      </c>
      <c r="F22" s="73" t="str">
        <f t="shared" ca="1" si="2"/>
        <v>=IF(AND(ISTEXT(C22);ISTEXT(D22));C22&amp;D22;"tekkis viga")</v>
      </c>
    </row>
    <row r="23" spans="2:6" x14ac:dyDescent="0.35">
      <c r="B23" s="99" t="s">
        <v>330</v>
      </c>
      <c r="C23" s="86" t="s">
        <v>341</v>
      </c>
      <c r="D23" s="86" t="s">
        <v>162</v>
      </c>
      <c r="E23" s="8" t="str">
        <f>IFERROR(C23-D23,"tekkis viga")</f>
        <v>tekkis viga</v>
      </c>
      <c r="F23" s="73" t="str">
        <f t="shared" ca="1" si="2"/>
        <v>=IFERROR(C23-D23;"tekkis viga")</v>
      </c>
    </row>
    <row r="24" spans="2:6" x14ac:dyDescent="0.35">
      <c r="B24" s="99"/>
      <c r="C24" s="86">
        <v>3</v>
      </c>
      <c r="D24" s="86">
        <v>4</v>
      </c>
      <c r="E24" s="8">
        <f>IFERROR(C24-D24,"tekkis viga")</f>
        <v>-1</v>
      </c>
      <c r="F24" s="73" t="str">
        <f t="shared" ca="1" si="2"/>
        <v>=IFERROR(C24-D24;"tekkis viga")</v>
      </c>
    </row>
  </sheetData>
  <mergeCells count="4">
    <mergeCell ref="B21:B22"/>
    <mergeCell ref="B23:B24"/>
    <mergeCell ref="B17:B18"/>
    <mergeCell ref="B19:B20"/>
  </mergeCells>
  <phoneticPr fontId="26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AF33-5388-41A6-9782-E24ACD9FF56E}">
  <dimension ref="B1:G19"/>
  <sheetViews>
    <sheetView zoomScale="140" zoomScaleNormal="140" workbookViewId="0"/>
  </sheetViews>
  <sheetFormatPr defaultRowHeight="14.5" x14ac:dyDescent="0.35"/>
  <cols>
    <col min="2" max="2" width="18" customWidth="1"/>
    <col min="3" max="3" width="10" bestFit="1" customWidth="1"/>
    <col min="4" max="4" width="10.81640625" bestFit="1" customWidth="1"/>
    <col min="5" max="5" width="15.26953125" bestFit="1" customWidth="1"/>
    <col min="6" max="6" width="19.36328125" customWidth="1"/>
    <col min="7" max="7" width="17.6328125" customWidth="1"/>
  </cols>
  <sheetData>
    <row r="1" spans="2:7" x14ac:dyDescent="0.35">
      <c r="B1" s="14" t="s">
        <v>346</v>
      </c>
    </row>
    <row r="3" spans="2:7" ht="15.5" x14ac:dyDescent="0.35">
      <c r="B3" s="25" t="s">
        <v>75</v>
      </c>
    </row>
    <row r="5" spans="2:7" ht="18" x14ac:dyDescent="0.4">
      <c r="B5" s="26" t="s">
        <v>76</v>
      </c>
      <c r="C5" s="27"/>
      <c r="D5" s="28"/>
      <c r="E5" s="25"/>
      <c r="F5" s="29"/>
      <c r="G5" s="29"/>
    </row>
    <row r="6" spans="2:7" ht="15.5" x14ac:dyDescent="0.35">
      <c r="B6" s="29"/>
      <c r="C6" s="29"/>
      <c r="D6" s="29"/>
      <c r="E6" s="29"/>
      <c r="F6" s="29"/>
      <c r="G6" s="29"/>
    </row>
    <row r="7" spans="2:7" ht="15.5" x14ac:dyDescent="0.35">
      <c r="B7" s="30" t="s">
        <v>15</v>
      </c>
      <c r="C7" s="31" t="s">
        <v>16</v>
      </c>
      <c r="D7" s="31" t="s">
        <v>17</v>
      </c>
      <c r="E7" s="30" t="s">
        <v>18</v>
      </c>
      <c r="F7" s="32" t="s">
        <v>19</v>
      </c>
      <c r="G7" s="30" t="s">
        <v>20</v>
      </c>
    </row>
    <row r="8" spans="2:7" ht="15.5" x14ac:dyDescent="0.35">
      <c r="B8" s="33">
        <v>37807240251</v>
      </c>
      <c r="C8" s="34" t="s">
        <v>77</v>
      </c>
      <c r="D8" s="34" t="s">
        <v>78</v>
      </c>
      <c r="E8" s="35" t="str">
        <f t="shared" ref="E8:E19" si="0">IF(Isikukood="","",IF(LEN(Isikukood)&lt;&gt;11,"vale pikkus",IF(OR(LEFT(Isikukood)="3",LEFT(Isikukood)="5"),"mees",IF(OR(LEFT(Isikukood)="4",LEFT(Isikukood)="6"),"naine","vale 1. sümbol"))))</f>
        <v>mees</v>
      </c>
      <c r="F8" s="96">
        <f t="shared" ref="F8:F19" si="1">IF(OR(Sugu="vale pikkus",Sugu="vale 1. sümbol"),Sugu,IF(OR(LEFT(Isikukood)="3",LEFT(Isikukood)="4"),DATE("19"&amp;MID(Isikukood,2,2),MID(Isikukood,4,2),MID(Isikukood,6,2)),IF(OR(LEFT(Isikukood)="5",LEFT(Isikukood)="6"),DATE("20"&amp;MID(Isikukood,2,2),MID(Isikukood,4,2),MID(Isikukood,6,2)),"")))</f>
        <v>28695</v>
      </c>
      <c r="G8" s="35">
        <f t="shared" ref="G8:G19" ca="1" si="2">IFERROR(IF(OR(Sugu="vale pikkus",Sugu="vale 1. sümbol"),Sugu,INT((TODAY()-Sünniaeg)/365.25)),"")</f>
        <v>48</v>
      </c>
    </row>
    <row r="9" spans="2:7" ht="15.5" x14ac:dyDescent="0.35">
      <c r="B9" s="33">
        <v>48011250013</v>
      </c>
      <c r="C9" s="34" t="s">
        <v>80</v>
      </c>
      <c r="D9" s="34" t="s">
        <v>78</v>
      </c>
      <c r="E9" s="35" t="str">
        <f t="shared" si="0"/>
        <v>naine</v>
      </c>
      <c r="F9" s="96">
        <f t="shared" si="1"/>
        <v>29550</v>
      </c>
      <c r="G9" s="35">
        <f t="shared" ca="1" si="2"/>
        <v>45</v>
      </c>
    </row>
    <row r="10" spans="2:7" ht="15.5" x14ac:dyDescent="0.35">
      <c r="B10" s="33">
        <v>37503120543</v>
      </c>
      <c r="C10" s="34" t="s">
        <v>81</v>
      </c>
      <c r="D10" s="34" t="s">
        <v>82</v>
      </c>
      <c r="E10" s="35" t="str">
        <f t="shared" si="0"/>
        <v>mees</v>
      </c>
      <c r="F10" s="96">
        <f t="shared" si="1"/>
        <v>27465</v>
      </c>
      <c r="G10" s="35">
        <f t="shared" ca="1" si="2"/>
        <v>51</v>
      </c>
    </row>
    <row r="11" spans="2:7" ht="15.5" x14ac:dyDescent="0.35">
      <c r="B11" s="33">
        <v>61012240021</v>
      </c>
      <c r="C11" s="34" t="s">
        <v>83</v>
      </c>
      <c r="D11" s="34" t="s">
        <v>84</v>
      </c>
      <c r="E11" s="35" t="str">
        <f t="shared" si="0"/>
        <v>naine</v>
      </c>
      <c r="F11" s="96">
        <f t="shared" si="1"/>
        <v>40536</v>
      </c>
      <c r="G11" s="35">
        <f t="shared" ca="1" si="2"/>
        <v>15</v>
      </c>
    </row>
    <row r="12" spans="2:7" ht="15.5" x14ac:dyDescent="0.35">
      <c r="B12" s="33">
        <v>51009060302</v>
      </c>
      <c r="C12" s="34" t="s">
        <v>85</v>
      </c>
      <c r="D12" s="34" t="s">
        <v>86</v>
      </c>
      <c r="E12" s="35" t="str">
        <f t="shared" si="0"/>
        <v>mees</v>
      </c>
      <c r="F12" s="96">
        <f t="shared" si="1"/>
        <v>40427</v>
      </c>
      <c r="G12" s="35">
        <f t="shared" ca="1" si="2"/>
        <v>16</v>
      </c>
    </row>
    <row r="13" spans="2:7" ht="15.5" x14ac:dyDescent="0.35">
      <c r="B13" s="33">
        <v>60204050936</v>
      </c>
      <c r="C13" s="34" t="s">
        <v>87</v>
      </c>
      <c r="D13" s="34" t="s">
        <v>88</v>
      </c>
      <c r="E13" s="35" t="str">
        <f t="shared" si="0"/>
        <v>naine</v>
      </c>
      <c r="F13" s="96">
        <f t="shared" si="1"/>
        <v>37351</v>
      </c>
      <c r="G13" s="35">
        <f t="shared" ca="1" si="2"/>
        <v>24</v>
      </c>
    </row>
    <row r="14" spans="2:7" ht="15.5" x14ac:dyDescent="0.35">
      <c r="B14" s="33">
        <v>6070118022</v>
      </c>
      <c r="C14" s="34" t="s">
        <v>347</v>
      </c>
      <c r="D14" s="34" t="s">
        <v>343</v>
      </c>
      <c r="E14" s="35" t="str">
        <f t="shared" si="0"/>
        <v>vale pikkus</v>
      </c>
      <c r="F14" s="96" t="str">
        <f t="shared" si="1"/>
        <v>vale pikkus</v>
      </c>
      <c r="G14" s="35" t="str">
        <f t="shared" ca="1" si="2"/>
        <v>vale pikkus</v>
      </c>
    </row>
    <row r="15" spans="2:7" ht="15.5" x14ac:dyDescent="0.35">
      <c r="B15" s="33">
        <v>90701180224</v>
      </c>
      <c r="C15" s="34" t="s">
        <v>344</v>
      </c>
      <c r="D15" s="36" t="s">
        <v>345</v>
      </c>
      <c r="E15" s="35" t="str">
        <f t="shared" si="0"/>
        <v>vale 1. sümbol</v>
      </c>
      <c r="F15" s="96" t="str">
        <f t="shared" si="1"/>
        <v>vale 1. sümbol</v>
      </c>
      <c r="G15" s="35" t="str">
        <f t="shared" ca="1" si="2"/>
        <v>vale 1. sümbol</v>
      </c>
    </row>
    <row r="16" spans="2:7" ht="15.5" x14ac:dyDescent="0.35">
      <c r="B16" s="33"/>
      <c r="C16" s="34"/>
      <c r="D16" s="36"/>
      <c r="E16" s="35" t="str">
        <f t="shared" si="0"/>
        <v/>
      </c>
      <c r="F16" s="96" t="str">
        <f t="shared" si="1"/>
        <v/>
      </c>
      <c r="G16" s="35" t="str">
        <f t="shared" ca="1" si="2"/>
        <v/>
      </c>
    </row>
    <row r="17" spans="2:7" ht="15.5" x14ac:dyDescent="0.35">
      <c r="B17" s="33"/>
      <c r="C17" s="34"/>
      <c r="D17" s="34"/>
      <c r="E17" s="35" t="str">
        <f t="shared" si="0"/>
        <v/>
      </c>
      <c r="F17" s="96" t="str">
        <f t="shared" si="1"/>
        <v/>
      </c>
      <c r="G17" s="35" t="str">
        <f t="shared" ca="1" si="2"/>
        <v/>
      </c>
    </row>
    <row r="18" spans="2:7" ht="15.5" x14ac:dyDescent="0.35">
      <c r="B18" s="33"/>
      <c r="C18" s="34"/>
      <c r="D18" s="34"/>
      <c r="E18" s="35" t="str">
        <f t="shared" si="0"/>
        <v/>
      </c>
      <c r="F18" s="96" t="str">
        <f t="shared" si="1"/>
        <v/>
      </c>
      <c r="G18" s="35" t="str">
        <f t="shared" ca="1" si="2"/>
        <v/>
      </c>
    </row>
    <row r="19" spans="2:7" ht="15.5" x14ac:dyDescent="0.35">
      <c r="B19" s="33"/>
      <c r="C19" s="34"/>
      <c r="D19" s="34"/>
      <c r="E19" s="35" t="str">
        <f t="shared" si="0"/>
        <v/>
      </c>
      <c r="F19" s="96" t="str">
        <f t="shared" si="1"/>
        <v/>
      </c>
      <c r="G19" s="35" t="str">
        <f t="shared" ca="1" si="2"/>
        <v/>
      </c>
    </row>
  </sheetData>
  <hyperlinks>
    <hyperlink ref="B3" r:id="rId1" xr:uid="{2808FB58-DE49-431D-BD36-6373A2C221BC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918B-93D4-4233-BAC7-BD3B9899AB58}">
  <dimension ref="B3:Q91"/>
  <sheetViews>
    <sheetView topLeftCell="C1" workbookViewId="0">
      <selection activeCell="C1" sqref="C1"/>
    </sheetView>
  </sheetViews>
  <sheetFormatPr defaultRowHeight="14.5" x14ac:dyDescent="0.35"/>
  <cols>
    <col min="2" max="2" width="16.81640625" bestFit="1" customWidth="1"/>
    <col min="4" max="4" width="6.54296875" customWidth="1"/>
    <col min="5" max="5" width="7.453125" customWidth="1"/>
    <col min="7" max="7" width="13.7265625" bestFit="1" customWidth="1"/>
    <col min="8" max="8" width="10.453125" customWidth="1"/>
    <col min="9" max="9" width="9.1796875" hidden="1" customWidth="1"/>
    <col min="12" max="12" width="14.1796875" customWidth="1"/>
    <col min="13" max="13" width="9" customWidth="1"/>
    <col min="14" max="14" width="15.54296875" customWidth="1"/>
  </cols>
  <sheetData>
    <row r="3" spans="2:17" x14ac:dyDescent="0.35">
      <c r="B3" s="11" t="s">
        <v>14</v>
      </c>
      <c r="C3" s="11" t="s">
        <v>18</v>
      </c>
      <c r="D3" s="11" t="s">
        <v>20</v>
      </c>
      <c r="E3" s="11" t="s">
        <v>4</v>
      </c>
      <c r="F3" s="11" t="s">
        <v>167</v>
      </c>
      <c r="G3" s="11" t="s">
        <v>168</v>
      </c>
      <c r="H3" s="11" t="s">
        <v>169</v>
      </c>
      <c r="I3" s="64" t="s">
        <v>170</v>
      </c>
    </row>
    <row r="4" spans="2:17" x14ac:dyDescent="0.35">
      <c r="B4" t="s">
        <v>171</v>
      </c>
      <c r="C4" t="s">
        <v>172</v>
      </c>
      <c r="D4">
        <v>24</v>
      </c>
      <c r="E4">
        <v>660</v>
      </c>
      <c r="F4" t="s">
        <v>173</v>
      </c>
      <c r="G4" t="s">
        <v>174</v>
      </c>
      <c r="H4" t="s">
        <v>175</v>
      </c>
      <c r="I4" s="65">
        <f t="shared" ref="I4:I67" ca="1" si="0">RAND()</f>
        <v>0.10811939946189753</v>
      </c>
      <c r="O4" s="59" t="s">
        <v>295</v>
      </c>
      <c r="P4" s="8">
        <f>COUNTIF(Vanus,"&lt;40")</f>
        <v>25</v>
      </c>
      <c r="Q4" s="73" t="str">
        <f t="shared" ref="Q4:Q6" ca="1" si="1">IF(P4="","",_xlfn.FORMULATEXT(P4))</f>
        <v>=COUNTIF(Vanus;"&lt;40")</v>
      </c>
    </row>
    <row r="5" spans="2:17" x14ac:dyDescent="0.35">
      <c r="B5" t="s">
        <v>176</v>
      </c>
      <c r="C5" t="s">
        <v>172</v>
      </c>
      <c r="D5">
        <v>48</v>
      </c>
      <c r="E5">
        <v>1070</v>
      </c>
      <c r="F5" t="s">
        <v>177</v>
      </c>
      <c r="G5" t="s">
        <v>178</v>
      </c>
      <c r="H5" t="s">
        <v>179</v>
      </c>
      <c r="I5" s="65">
        <f t="shared" ca="1" si="0"/>
        <v>0.93486306218870174</v>
      </c>
      <c r="O5" s="59" t="s">
        <v>296</v>
      </c>
      <c r="P5" s="8">
        <f>AVERAGE(Vanus)</f>
        <v>43.375</v>
      </c>
      <c r="Q5" s="73" t="str">
        <f t="shared" ca="1" si="1"/>
        <v>=AVERAGE(Vanus)</v>
      </c>
    </row>
    <row r="6" spans="2:17" x14ac:dyDescent="0.35">
      <c r="B6" t="s">
        <v>180</v>
      </c>
      <c r="C6" t="s">
        <v>79</v>
      </c>
      <c r="D6">
        <v>52</v>
      </c>
      <c r="E6">
        <v>1090</v>
      </c>
      <c r="F6" t="s">
        <v>181</v>
      </c>
      <c r="G6" t="s">
        <v>182</v>
      </c>
      <c r="H6" t="s">
        <v>183</v>
      </c>
      <c r="I6" s="65">
        <f t="shared" ca="1" si="0"/>
        <v>0.95435266345590031</v>
      </c>
      <c r="O6" s="59" t="s">
        <v>297</v>
      </c>
      <c r="P6" s="8">
        <f>COUNTIFS(Sugu,"mees",Vanus,"&lt;"&amp;P5)</f>
        <v>21</v>
      </c>
      <c r="Q6" s="73" t="str">
        <f t="shared" ca="1" si="1"/>
        <v>=COUNTIFS(Sugu;"mees";Vanus;"&lt;"&amp;P5)</v>
      </c>
    </row>
    <row r="7" spans="2:17" x14ac:dyDescent="0.35">
      <c r="B7" t="s">
        <v>184</v>
      </c>
      <c r="C7" t="s">
        <v>79</v>
      </c>
      <c r="D7">
        <v>21</v>
      </c>
      <c r="E7">
        <v>700</v>
      </c>
      <c r="F7" t="s">
        <v>185</v>
      </c>
      <c r="G7" t="s">
        <v>174</v>
      </c>
      <c r="H7" t="s">
        <v>175</v>
      </c>
      <c r="I7" s="65">
        <f t="shared" ca="1" si="0"/>
        <v>0.28041078194206204</v>
      </c>
    </row>
    <row r="8" spans="2:17" x14ac:dyDescent="0.35">
      <c r="B8" t="s">
        <v>186</v>
      </c>
      <c r="C8" t="s">
        <v>79</v>
      </c>
      <c r="D8">
        <v>26</v>
      </c>
      <c r="E8">
        <v>650</v>
      </c>
      <c r="F8" t="s">
        <v>181</v>
      </c>
      <c r="G8" t="s">
        <v>187</v>
      </c>
      <c r="H8" t="s">
        <v>188</v>
      </c>
      <c r="I8" s="65">
        <f t="shared" ca="1" si="0"/>
        <v>2.8042674406152601E-2</v>
      </c>
    </row>
    <row r="9" spans="2:17" x14ac:dyDescent="0.35">
      <c r="B9" t="s">
        <v>189</v>
      </c>
      <c r="C9" t="s">
        <v>79</v>
      </c>
      <c r="D9">
        <v>47</v>
      </c>
      <c r="E9">
        <v>1030</v>
      </c>
      <c r="F9" t="s">
        <v>185</v>
      </c>
      <c r="G9" t="s">
        <v>182</v>
      </c>
      <c r="H9" t="s">
        <v>183</v>
      </c>
      <c r="I9" s="65">
        <f t="shared" ca="1" si="0"/>
        <v>0.17414023826872016</v>
      </c>
      <c r="M9" s="73" t="str">
        <f t="shared" ref="M9:P9" ca="1" si="2">IF(M12="","",_xlfn.FORMULATEXT(M12))</f>
        <v>=COUNTIF(Amet;L12)</v>
      </c>
      <c r="N9" s="73" t="str">
        <f t="shared" ca="1" si="2"/>
        <v>=AVERAGEIFS(Palk;Amet;L12)</v>
      </c>
      <c r="O9" s="73" t="str">
        <f t="shared" ca="1" si="2"/>
        <v>=COUNTIFS(Sugu;$O$11;Amet;L12)</v>
      </c>
      <c r="P9" s="73" t="str">
        <f t="shared" ca="1" si="2"/>
        <v>=COUNTIFS(Sugu;$P$11;Amet;L12)</v>
      </c>
    </row>
    <row r="10" spans="2:17" x14ac:dyDescent="0.35">
      <c r="B10" t="s">
        <v>190</v>
      </c>
      <c r="C10" t="s">
        <v>79</v>
      </c>
      <c r="D10">
        <v>42</v>
      </c>
      <c r="E10">
        <v>870</v>
      </c>
      <c r="F10" t="s">
        <v>191</v>
      </c>
      <c r="G10" t="s">
        <v>182</v>
      </c>
      <c r="H10" t="s">
        <v>192</v>
      </c>
      <c r="I10" s="65">
        <f t="shared" ca="1" si="0"/>
        <v>0.52723942953987823</v>
      </c>
    </row>
    <row r="11" spans="2:17" x14ac:dyDescent="0.35">
      <c r="B11" t="s">
        <v>193</v>
      </c>
      <c r="C11" t="s">
        <v>79</v>
      </c>
      <c r="D11">
        <v>56</v>
      </c>
      <c r="E11">
        <v>720</v>
      </c>
      <c r="F11" t="s">
        <v>173</v>
      </c>
      <c r="G11" t="s">
        <v>187</v>
      </c>
      <c r="H11" t="s">
        <v>194</v>
      </c>
      <c r="I11" s="65">
        <f t="shared" ca="1" si="0"/>
        <v>0.61643489459735989</v>
      </c>
      <c r="L11" s="66" t="s">
        <v>168</v>
      </c>
      <c r="M11" s="60" t="s">
        <v>293</v>
      </c>
      <c r="N11" s="60" t="s">
        <v>294</v>
      </c>
      <c r="O11" s="60" t="s">
        <v>79</v>
      </c>
      <c r="P11" s="60" t="s">
        <v>172</v>
      </c>
    </row>
    <row r="12" spans="2:17" x14ac:dyDescent="0.35">
      <c r="B12" t="s">
        <v>195</v>
      </c>
      <c r="C12" t="s">
        <v>79</v>
      </c>
      <c r="D12">
        <v>49</v>
      </c>
      <c r="E12">
        <v>1050</v>
      </c>
      <c r="F12" t="s">
        <v>196</v>
      </c>
      <c r="G12" t="s">
        <v>178</v>
      </c>
      <c r="H12" t="s">
        <v>175</v>
      </c>
      <c r="I12" s="65">
        <f t="shared" ca="1" si="0"/>
        <v>0.62406640735014429</v>
      </c>
      <c r="L12" s="8" t="s">
        <v>178</v>
      </c>
      <c r="M12" s="8">
        <f t="shared" ref="M12:M19" si="3">COUNTIF(Amet,L12)</f>
        <v>13</v>
      </c>
      <c r="N12" s="97">
        <f t="shared" ref="N12:N19" si="4">AVERAGEIFS(Palk,Amet,L12)</f>
        <v>1110</v>
      </c>
      <c r="O12" s="8">
        <f t="shared" ref="O12:O19" si="5">COUNTIFS(Sugu,$O$11,Amet,L12)</f>
        <v>11</v>
      </c>
      <c r="P12" s="8">
        <f t="shared" ref="P12:P19" si="6">COUNTIFS(Sugu,$P$11,Amet,L12)</f>
        <v>2</v>
      </c>
    </row>
    <row r="13" spans="2:17" x14ac:dyDescent="0.35">
      <c r="B13" t="s">
        <v>197</v>
      </c>
      <c r="C13" t="s">
        <v>172</v>
      </c>
      <c r="D13">
        <v>41</v>
      </c>
      <c r="E13">
        <v>860</v>
      </c>
      <c r="F13" t="s">
        <v>173</v>
      </c>
      <c r="G13" t="s">
        <v>198</v>
      </c>
      <c r="H13" t="s">
        <v>199</v>
      </c>
      <c r="I13" s="65">
        <f t="shared" ca="1" si="0"/>
        <v>0.21761458537762568</v>
      </c>
      <c r="L13" s="8" t="s">
        <v>208</v>
      </c>
      <c r="M13" s="8">
        <f t="shared" si="3"/>
        <v>7</v>
      </c>
      <c r="N13" s="97">
        <f t="shared" si="4"/>
        <v>2577.1428571428573</v>
      </c>
      <c r="O13" s="8">
        <f t="shared" si="5"/>
        <v>5</v>
      </c>
      <c r="P13" s="8">
        <f t="shared" si="6"/>
        <v>2</v>
      </c>
    </row>
    <row r="14" spans="2:17" x14ac:dyDescent="0.35">
      <c r="B14" t="s">
        <v>200</v>
      </c>
      <c r="C14" t="s">
        <v>79</v>
      </c>
      <c r="D14">
        <v>60</v>
      </c>
      <c r="E14">
        <v>760</v>
      </c>
      <c r="F14" t="s">
        <v>181</v>
      </c>
      <c r="G14" t="s">
        <v>187</v>
      </c>
      <c r="H14" t="s">
        <v>201</v>
      </c>
      <c r="I14" s="65">
        <f t="shared" ca="1" si="0"/>
        <v>0.34901610149780848</v>
      </c>
      <c r="L14" s="8" t="s">
        <v>174</v>
      </c>
      <c r="M14" s="8">
        <f t="shared" si="3"/>
        <v>7</v>
      </c>
      <c r="N14" s="97">
        <f t="shared" si="4"/>
        <v>708.57142857142856</v>
      </c>
      <c r="O14" s="8">
        <f t="shared" si="5"/>
        <v>1</v>
      </c>
      <c r="P14" s="8">
        <f t="shared" si="6"/>
        <v>6</v>
      </c>
    </row>
    <row r="15" spans="2:17" x14ac:dyDescent="0.35">
      <c r="B15" t="s">
        <v>202</v>
      </c>
      <c r="C15" t="s">
        <v>172</v>
      </c>
      <c r="D15">
        <v>19</v>
      </c>
      <c r="E15">
        <v>830</v>
      </c>
      <c r="F15" t="s">
        <v>173</v>
      </c>
      <c r="G15" t="s">
        <v>198</v>
      </c>
      <c r="H15" t="s">
        <v>203</v>
      </c>
      <c r="I15" s="65">
        <f t="shared" ca="1" si="0"/>
        <v>0.46003868746116194</v>
      </c>
      <c r="L15" s="8" t="s">
        <v>214</v>
      </c>
      <c r="M15" s="8">
        <f t="shared" si="3"/>
        <v>9</v>
      </c>
      <c r="N15" s="97">
        <f t="shared" si="4"/>
        <v>1143</v>
      </c>
      <c r="O15" s="8">
        <f t="shared" si="5"/>
        <v>9</v>
      </c>
      <c r="P15" s="8">
        <f t="shared" si="6"/>
        <v>0</v>
      </c>
    </row>
    <row r="16" spans="2:17" x14ac:dyDescent="0.35">
      <c r="B16" t="s">
        <v>204</v>
      </c>
      <c r="C16" t="s">
        <v>79</v>
      </c>
      <c r="D16">
        <v>36</v>
      </c>
      <c r="E16">
        <v>1150</v>
      </c>
      <c r="F16" t="s">
        <v>177</v>
      </c>
      <c r="G16" t="s">
        <v>178</v>
      </c>
      <c r="H16" t="s">
        <v>205</v>
      </c>
      <c r="I16" s="65">
        <f t="shared" ca="1" si="0"/>
        <v>0.96140651453355774</v>
      </c>
      <c r="L16" s="8" t="s">
        <v>217</v>
      </c>
      <c r="M16" s="8">
        <f t="shared" si="3"/>
        <v>8</v>
      </c>
      <c r="N16" s="97">
        <f t="shared" si="4"/>
        <v>1723.5</v>
      </c>
      <c r="O16" s="8">
        <f t="shared" si="5"/>
        <v>4</v>
      </c>
      <c r="P16" s="8">
        <f t="shared" si="6"/>
        <v>4</v>
      </c>
    </row>
    <row r="17" spans="2:16" x14ac:dyDescent="0.35">
      <c r="B17" t="s">
        <v>206</v>
      </c>
      <c r="C17" t="s">
        <v>172</v>
      </c>
      <c r="D17">
        <v>50</v>
      </c>
      <c r="E17">
        <v>2540</v>
      </c>
      <c r="F17" t="s">
        <v>207</v>
      </c>
      <c r="G17" t="s">
        <v>208</v>
      </c>
      <c r="H17" t="s">
        <v>192</v>
      </c>
      <c r="I17" s="65">
        <f t="shared" ca="1" si="0"/>
        <v>0.17171287923422984</v>
      </c>
      <c r="L17" s="8" t="s">
        <v>198</v>
      </c>
      <c r="M17" s="8">
        <f t="shared" si="3"/>
        <v>13</v>
      </c>
      <c r="N17" s="97">
        <f t="shared" si="4"/>
        <v>910</v>
      </c>
      <c r="O17" s="8">
        <f t="shared" si="5"/>
        <v>1</v>
      </c>
      <c r="P17" s="8">
        <f t="shared" si="6"/>
        <v>12</v>
      </c>
    </row>
    <row r="18" spans="2:16" x14ac:dyDescent="0.35">
      <c r="B18" t="s">
        <v>209</v>
      </c>
      <c r="C18" t="s">
        <v>79</v>
      </c>
      <c r="D18">
        <v>49</v>
      </c>
      <c r="E18">
        <v>3270</v>
      </c>
      <c r="F18" t="s">
        <v>196</v>
      </c>
      <c r="G18" t="s">
        <v>208</v>
      </c>
      <c r="H18" t="s">
        <v>179</v>
      </c>
      <c r="I18" s="65">
        <f t="shared" ca="1" si="0"/>
        <v>0.84285867082548283</v>
      </c>
      <c r="L18" s="8" t="s">
        <v>187</v>
      </c>
      <c r="M18" s="8">
        <f t="shared" si="3"/>
        <v>7</v>
      </c>
      <c r="N18" s="97">
        <f t="shared" si="4"/>
        <v>718.57142857142856</v>
      </c>
      <c r="O18" s="8">
        <f t="shared" si="5"/>
        <v>5</v>
      </c>
      <c r="P18" s="8">
        <f t="shared" si="6"/>
        <v>2</v>
      </c>
    </row>
    <row r="19" spans="2:16" x14ac:dyDescent="0.35">
      <c r="B19" t="s">
        <v>210</v>
      </c>
      <c r="C19" t="s">
        <v>79</v>
      </c>
      <c r="D19">
        <v>56</v>
      </c>
      <c r="E19">
        <v>1090</v>
      </c>
      <c r="F19" t="s">
        <v>211</v>
      </c>
      <c r="G19" t="s">
        <v>178</v>
      </c>
      <c r="H19" t="s">
        <v>201</v>
      </c>
      <c r="I19" s="65">
        <f t="shared" ca="1" si="0"/>
        <v>0.16140908267188447</v>
      </c>
      <c r="L19" s="8" t="s">
        <v>182</v>
      </c>
      <c r="M19" s="8">
        <f t="shared" si="3"/>
        <v>24</v>
      </c>
      <c r="N19" s="97">
        <f t="shared" si="4"/>
        <v>1021.6666666666666</v>
      </c>
      <c r="O19" s="8">
        <f t="shared" si="5"/>
        <v>18</v>
      </c>
      <c r="P19" s="8">
        <f t="shared" si="6"/>
        <v>6</v>
      </c>
    </row>
    <row r="20" spans="2:16" x14ac:dyDescent="0.35">
      <c r="B20" t="s">
        <v>212</v>
      </c>
      <c r="C20" t="s">
        <v>79</v>
      </c>
      <c r="D20">
        <v>33</v>
      </c>
      <c r="E20">
        <v>1150</v>
      </c>
      <c r="F20" t="s">
        <v>213</v>
      </c>
      <c r="G20" t="s">
        <v>214</v>
      </c>
      <c r="H20" t="s">
        <v>215</v>
      </c>
      <c r="I20" s="65">
        <f t="shared" ca="1" si="0"/>
        <v>0.70535000856107377</v>
      </c>
    </row>
    <row r="21" spans="2:16" x14ac:dyDescent="0.35">
      <c r="B21" t="s">
        <v>216</v>
      </c>
      <c r="C21" t="s">
        <v>79</v>
      </c>
      <c r="D21">
        <v>60</v>
      </c>
      <c r="E21">
        <v>1378</v>
      </c>
      <c r="F21" t="s">
        <v>211</v>
      </c>
      <c r="G21" t="s">
        <v>217</v>
      </c>
      <c r="H21" t="s">
        <v>215</v>
      </c>
      <c r="I21" s="65">
        <f t="shared" ca="1" si="0"/>
        <v>0.10127780561793009</v>
      </c>
    </row>
    <row r="22" spans="2:16" x14ac:dyDescent="0.35">
      <c r="B22" t="s">
        <v>218</v>
      </c>
      <c r="C22" t="s">
        <v>172</v>
      </c>
      <c r="D22">
        <v>45</v>
      </c>
      <c r="E22">
        <v>1370</v>
      </c>
      <c r="F22" t="s">
        <v>181</v>
      </c>
      <c r="G22" t="s">
        <v>217</v>
      </c>
      <c r="H22" t="s">
        <v>192</v>
      </c>
      <c r="I22" s="65">
        <f t="shared" ca="1" si="0"/>
        <v>0.53807767056797262</v>
      </c>
    </row>
    <row r="23" spans="2:16" x14ac:dyDescent="0.35">
      <c r="B23" t="s">
        <v>219</v>
      </c>
      <c r="C23" t="s">
        <v>79</v>
      </c>
      <c r="D23">
        <v>55</v>
      </c>
      <c r="E23">
        <v>1150</v>
      </c>
      <c r="F23" t="s">
        <v>220</v>
      </c>
      <c r="G23" t="s">
        <v>214</v>
      </c>
      <c r="H23" t="s">
        <v>221</v>
      </c>
      <c r="I23" s="65">
        <f t="shared" ca="1" si="0"/>
        <v>0.57069282542213806</v>
      </c>
      <c r="M23" s="73" t="str">
        <f ca="1">IF(M26="","",_xlfn.FORMULATEXT(M26))</f>
        <v>=COUNTIFS(Linn;$L26;Sugu;M$25;Vanus;"&lt;50")</v>
      </c>
    </row>
    <row r="24" spans="2:16" x14ac:dyDescent="0.35">
      <c r="B24" t="s">
        <v>222</v>
      </c>
      <c r="C24" t="s">
        <v>79</v>
      </c>
      <c r="D24">
        <v>19</v>
      </c>
      <c r="E24">
        <v>700</v>
      </c>
      <c r="F24" t="s">
        <v>211</v>
      </c>
      <c r="G24" t="s">
        <v>187</v>
      </c>
      <c r="H24" t="s">
        <v>179</v>
      </c>
      <c r="I24" s="65">
        <f t="shared" ca="1" si="0"/>
        <v>0.72521311439722891</v>
      </c>
    </row>
    <row r="25" spans="2:16" x14ac:dyDescent="0.35">
      <c r="B25" t="s">
        <v>223</v>
      </c>
      <c r="C25" t="s">
        <v>79</v>
      </c>
      <c r="D25">
        <v>47</v>
      </c>
      <c r="E25">
        <v>1160</v>
      </c>
      <c r="F25" t="s">
        <v>181</v>
      </c>
      <c r="G25" t="s">
        <v>178</v>
      </c>
      <c r="H25" t="s">
        <v>192</v>
      </c>
      <c r="I25" s="65">
        <f t="shared" ca="1" si="0"/>
        <v>0.2401889812631578</v>
      </c>
      <c r="L25" s="66" t="s">
        <v>169</v>
      </c>
      <c r="M25" s="60" t="s">
        <v>79</v>
      </c>
      <c r="N25" s="60" t="s">
        <v>172</v>
      </c>
    </row>
    <row r="26" spans="2:16" x14ac:dyDescent="0.35">
      <c r="B26" t="s">
        <v>224</v>
      </c>
      <c r="C26" t="s">
        <v>172</v>
      </c>
      <c r="D26">
        <v>44</v>
      </c>
      <c r="E26">
        <v>850</v>
      </c>
      <c r="F26" t="s">
        <v>220</v>
      </c>
      <c r="G26" t="s">
        <v>182</v>
      </c>
      <c r="H26" t="s">
        <v>194</v>
      </c>
      <c r="I26" s="65">
        <f t="shared" ca="1" si="0"/>
        <v>0.22337660659408576</v>
      </c>
      <c r="L26" s="8" t="s">
        <v>215</v>
      </c>
      <c r="M26" s="8">
        <f t="shared" ref="M26:N38" si="7">COUNTIFS(Linn,$L26,Sugu,M$25,Vanus,"&lt;50")</f>
        <v>1</v>
      </c>
      <c r="N26" s="8">
        <f t="shared" si="7"/>
        <v>1</v>
      </c>
    </row>
    <row r="27" spans="2:16" x14ac:dyDescent="0.35">
      <c r="B27" t="s">
        <v>225</v>
      </c>
      <c r="C27" t="s">
        <v>172</v>
      </c>
      <c r="D27">
        <v>19</v>
      </c>
      <c r="E27">
        <v>830</v>
      </c>
      <c r="F27" t="s">
        <v>191</v>
      </c>
      <c r="G27" t="s">
        <v>182</v>
      </c>
      <c r="H27" t="s">
        <v>205</v>
      </c>
      <c r="I27" s="65">
        <f t="shared" ca="1" si="0"/>
        <v>0.2751987668802558</v>
      </c>
      <c r="L27" s="8" t="s">
        <v>205</v>
      </c>
      <c r="M27" s="8">
        <f t="shared" si="7"/>
        <v>2</v>
      </c>
      <c r="N27" s="8">
        <f t="shared" si="7"/>
        <v>1</v>
      </c>
    </row>
    <row r="28" spans="2:16" x14ac:dyDescent="0.35">
      <c r="B28" t="s">
        <v>226</v>
      </c>
      <c r="C28" t="s">
        <v>79</v>
      </c>
      <c r="D28">
        <v>50</v>
      </c>
      <c r="E28">
        <v>2080</v>
      </c>
      <c r="F28" t="s">
        <v>196</v>
      </c>
      <c r="G28" t="s">
        <v>208</v>
      </c>
      <c r="H28" t="s">
        <v>221</v>
      </c>
      <c r="I28" s="65">
        <f t="shared" ca="1" si="0"/>
        <v>3.1779498709707421E-2</v>
      </c>
      <c r="L28" s="8" t="s">
        <v>188</v>
      </c>
      <c r="M28" s="8">
        <f t="shared" si="7"/>
        <v>3</v>
      </c>
      <c r="N28" s="8">
        <f t="shared" si="7"/>
        <v>0</v>
      </c>
    </row>
    <row r="29" spans="2:16" x14ac:dyDescent="0.35">
      <c r="B29" t="s">
        <v>227</v>
      </c>
      <c r="C29" t="s">
        <v>79</v>
      </c>
      <c r="D29">
        <v>50</v>
      </c>
      <c r="E29">
        <v>860</v>
      </c>
      <c r="F29" t="s">
        <v>173</v>
      </c>
      <c r="G29" t="s">
        <v>182</v>
      </c>
      <c r="H29" t="s">
        <v>183</v>
      </c>
      <c r="I29" s="65">
        <f t="shared" ca="1" si="0"/>
        <v>0.79528113426028813</v>
      </c>
      <c r="L29" s="8" t="s">
        <v>199</v>
      </c>
      <c r="M29" s="8">
        <f t="shared" si="7"/>
        <v>1</v>
      </c>
      <c r="N29" s="8">
        <f t="shared" si="7"/>
        <v>2</v>
      </c>
    </row>
    <row r="30" spans="2:16" x14ac:dyDescent="0.35">
      <c r="B30" t="s">
        <v>228</v>
      </c>
      <c r="C30" t="s">
        <v>79</v>
      </c>
      <c r="D30">
        <v>60</v>
      </c>
      <c r="E30">
        <v>1190</v>
      </c>
      <c r="F30" t="s">
        <v>220</v>
      </c>
      <c r="G30" t="s">
        <v>182</v>
      </c>
      <c r="H30" t="s">
        <v>215</v>
      </c>
      <c r="I30" s="65">
        <f t="shared" ca="1" si="0"/>
        <v>0.64879707253121732</v>
      </c>
      <c r="L30" s="8" t="s">
        <v>192</v>
      </c>
      <c r="M30" s="8">
        <f t="shared" si="7"/>
        <v>3</v>
      </c>
      <c r="N30" s="8">
        <f t="shared" si="7"/>
        <v>4</v>
      </c>
    </row>
    <row r="31" spans="2:16" x14ac:dyDescent="0.35">
      <c r="B31" t="s">
        <v>229</v>
      </c>
      <c r="C31" t="s">
        <v>172</v>
      </c>
      <c r="D31">
        <v>22</v>
      </c>
      <c r="E31">
        <v>750</v>
      </c>
      <c r="F31" t="s">
        <v>211</v>
      </c>
      <c r="G31" t="s">
        <v>174</v>
      </c>
      <c r="H31" t="s">
        <v>201</v>
      </c>
      <c r="I31" s="65">
        <f t="shared" ca="1" si="0"/>
        <v>0.82275973361966925</v>
      </c>
      <c r="L31" s="8" t="s">
        <v>233</v>
      </c>
      <c r="M31" s="8">
        <f t="shared" si="7"/>
        <v>2</v>
      </c>
      <c r="N31" s="8">
        <f t="shared" si="7"/>
        <v>0</v>
      </c>
    </row>
    <row r="32" spans="2:16" x14ac:dyDescent="0.35">
      <c r="B32" t="s">
        <v>230</v>
      </c>
      <c r="C32" t="s">
        <v>172</v>
      </c>
      <c r="D32">
        <v>21</v>
      </c>
      <c r="E32">
        <v>730</v>
      </c>
      <c r="F32" t="s">
        <v>231</v>
      </c>
      <c r="G32" t="s">
        <v>174</v>
      </c>
      <c r="H32" t="s">
        <v>203</v>
      </c>
      <c r="I32" s="65">
        <f t="shared" ca="1" si="0"/>
        <v>0.24013682301792083</v>
      </c>
      <c r="L32" s="8" t="s">
        <v>203</v>
      </c>
      <c r="M32" s="8">
        <f t="shared" si="7"/>
        <v>1</v>
      </c>
      <c r="N32" s="8">
        <f t="shared" si="7"/>
        <v>2</v>
      </c>
    </row>
    <row r="33" spans="2:14" x14ac:dyDescent="0.35">
      <c r="B33" t="s">
        <v>232</v>
      </c>
      <c r="C33" t="s">
        <v>79</v>
      </c>
      <c r="D33">
        <v>50</v>
      </c>
      <c r="E33">
        <v>860</v>
      </c>
      <c r="F33" t="s">
        <v>185</v>
      </c>
      <c r="G33" t="s">
        <v>214</v>
      </c>
      <c r="H33" t="s">
        <v>233</v>
      </c>
      <c r="I33" s="65">
        <f t="shared" ca="1" si="0"/>
        <v>0.51006075525320893</v>
      </c>
      <c r="L33" s="8" t="s">
        <v>183</v>
      </c>
      <c r="M33" s="8">
        <f t="shared" si="7"/>
        <v>3</v>
      </c>
      <c r="N33" s="8">
        <f t="shared" si="7"/>
        <v>3</v>
      </c>
    </row>
    <row r="34" spans="2:14" x14ac:dyDescent="0.35">
      <c r="B34" t="s">
        <v>234</v>
      </c>
      <c r="C34" t="s">
        <v>172</v>
      </c>
      <c r="D34">
        <v>51</v>
      </c>
      <c r="E34">
        <v>940</v>
      </c>
      <c r="F34" t="s">
        <v>207</v>
      </c>
      <c r="G34" t="s">
        <v>198</v>
      </c>
      <c r="H34" t="s">
        <v>215</v>
      </c>
      <c r="I34" s="65">
        <f t="shared" ca="1" si="0"/>
        <v>0.47949233331807994</v>
      </c>
      <c r="L34" s="8" t="s">
        <v>201</v>
      </c>
      <c r="M34" s="8">
        <f t="shared" si="7"/>
        <v>2</v>
      </c>
      <c r="N34" s="8">
        <f t="shared" si="7"/>
        <v>3</v>
      </c>
    </row>
    <row r="35" spans="2:14" x14ac:dyDescent="0.35">
      <c r="B35" t="s">
        <v>235</v>
      </c>
      <c r="C35" t="s">
        <v>79</v>
      </c>
      <c r="D35">
        <v>43</v>
      </c>
      <c r="E35">
        <v>1080</v>
      </c>
      <c r="F35" t="s">
        <v>196</v>
      </c>
      <c r="G35" t="s">
        <v>182</v>
      </c>
      <c r="H35" t="s">
        <v>183</v>
      </c>
      <c r="I35" s="65">
        <f t="shared" ca="1" si="0"/>
        <v>0.14405416989512498</v>
      </c>
      <c r="L35" s="8" t="s">
        <v>194</v>
      </c>
      <c r="M35" s="8">
        <f t="shared" si="7"/>
        <v>3</v>
      </c>
      <c r="N35" s="8">
        <f t="shared" si="7"/>
        <v>4</v>
      </c>
    </row>
    <row r="36" spans="2:14" x14ac:dyDescent="0.35">
      <c r="B36" t="s">
        <v>236</v>
      </c>
      <c r="C36" t="s">
        <v>79</v>
      </c>
      <c r="D36">
        <v>48</v>
      </c>
      <c r="E36">
        <v>1160</v>
      </c>
      <c r="F36" t="s">
        <v>191</v>
      </c>
      <c r="G36" t="s">
        <v>182</v>
      </c>
      <c r="H36" t="s">
        <v>205</v>
      </c>
      <c r="I36" s="65">
        <f t="shared" ca="1" si="0"/>
        <v>0.24771508735655456</v>
      </c>
      <c r="L36" s="8" t="s">
        <v>175</v>
      </c>
      <c r="M36" s="8">
        <f t="shared" si="7"/>
        <v>5</v>
      </c>
      <c r="N36" s="8">
        <f t="shared" si="7"/>
        <v>3</v>
      </c>
    </row>
    <row r="37" spans="2:14" x14ac:dyDescent="0.35">
      <c r="B37" t="s">
        <v>237</v>
      </c>
      <c r="C37" t="s">
        <v>79</v>
      </c>
      <c r="D37">
        <v>49</v>
      </c>
      <c r="E37">
        <v>930</v>
      </c>
      <c r="F37" t="s">
        <v>231</v>
      </c>
      <c r="G37" t="s">
        <v>182</v>
      </c>
      <c r="H37" t="s">
        <v>194</v>
      </c>
      <c r="I37" s="65">
        <f t="shared" ca="1" si="0"/>
        <v>3.3575915559143743E-2</v>
      </c>
      <c r="L37" s="8" t="s">
        <v>221</v>
      </c>
      <c r="M37" s="8">
        <f t="shared" si="7"/>
        <v>2</v>
      </c>
      <c r="N37" s="8">
        <f t="shared" si="7"/>
        <v>1</v>
      </c>
    </row>
    <row r="38" spans="2:14" x14ac:dyDescent="0.35">
      <c r="B38" t="s">
        <v>238</v>
      </c>
      <c r="C38" t="s">
        <v>79</v>
      </c>
      <c r="D38">
        <v>60</v>
      </c>
      <c r="E38">
        <v>1270</v>
      </c>
      <c r="F38" t="s">
        <v>191</v>
      </c>
      <c r="G38" t="s">
        <v>214</v>
      </c>
      <c r="H38" t="s">
        <v>221</v>
      </c>
      <c r="I38" s="65">
        <f t="shared" ca="1" si="0"/>
        <v>0.920749953029385</v>
      </c>
      <c r="L38" s="8" t="s">
        <v>179</v>
      </c>
      <c r="M38" s="8">
        <f t="shared" si="7"/>
        <v>3</v>
      </c>
      <c r="N38" s="8">
        <f t="shared" si="7"/>
        <v>1</v>
      </c>
    </row>
    <row r="39" spans="2:14" x14ac:dyDescent="0.35">
      <c r="B39" t="s">
        <v>239</v>
      </c>
      <c r="C39" t="s">
        <v>79</v>
      </c>
      <c r="D39">
        <v>40</v>
      </c>
      <c r="E39">
        <v>1070</v>
      </c>
      <c r="F39" t="s">
        <v>181</v>
      </c>
      <c r="G39" t="s">
        <v>182</v>
      </c>
      <c r="H39" t="s">
        <v>233</v>
      </c>
      <c r="I39" s="65">
        <f t="shared" ca="1" si="0"/>
        <v>0.57177577850871331</v>
      </c>
    </row>
    <row r="40" spans="2:14" x14ac:dyDescent="0.35">
      <c r="B40" t="s">
        <v>240</v>
      </c>
      <c r="C40" t="s">
        <v>172</v>
      </c>
      <c r="D40">
        <v>46</v>
      </c>
      <c r="E40">
        <v>980</v>
      </c>
      <c r="F40" t="s">
        <v>185</v>
      </c>
      <c r="G40" t="s">
        <v>198</v>
      </c>
      <c r="H40" t="s">
        <v>183</v>
      </c>
      <c r="I40" s="65">
        <f t="shared" ca="1" si="0"/>
        <v>0.6139347435453717</v>
      </c>
    </row>
    <row r="41" spans="2:14" x14ac:dyDescent="0.35">
      <c r="B41" t="s">
        <v>241</v>
      </c>
      <c r="C41" t="s">
        <v>172</v>
      </c>
      <c r="D41">
        <v>42</v>
      </c>
      <c r="E41">
        <v>850</v>
      </c>
      <c r="F41" t="s">
        <v>191</v>
      </c>
      <c r="G41" t="s">
        <v>198</v>
      </c>
      <c r="H41" t="s">
        <v>183</v>
      </c>
      <c r="I41" s="65">
        <f t="shared" ca="1" si="0"/>
        <v>0.89089344801220882</v>
      </c>
    </row>
    <row r="42" spans="2:14" x14ac:dyDescent="0.35">
      <c r="B42" t="s">
        <v>242</v>
      </c>
      <c r="C42" t="s">
        <v>79</v>
      </c>
      <c r="D42">
        <v>23</v>
      </c>
      <c r="E42">
        <v>1030</v>
      </c>
      <c r="F42" t="s">
        <v>177</v>
      </c>
      <c r="G42" t="s">
        <v>214</v>
      </c>
      <c r="H42" t="s">
        <v>233</v>
      </c>
      <c r="I42" s="65">
        <f t="shared" ca="1" si="0"/>
        <v>0.43755145863530331</v>
      </c>
    </row>
    <row r="43" spans="2:14" x14ac:dyDescent="0.35">
      <c r="B43" t="s">
        <v>243</v>
      </c>
      <c r="C43" t="s">
        <v>79</v>
      </c>
      <c r="D43">
        <v>45</v>
      </c>
      <c r="E43">
        <v>1420</v>
      </c>
      <c r="F43" t="s">
        <v>191</v>
      </c>
      <c r="G43" t="s">
        <v>217</v>
      </c>
      <c r="H43" t="s">
        <v>175</v>
      </c>
      <c r="I43" s="65">
        <f t="shared" ca="1" si="0"/>
        <v>0.6892973029410111</v>
      </c>
    </row>
    <row r="44" spans="2:14" x14ac:dyDescent="0.35">
      <c r="B44" t="s">
        <v>244</v>
      </c>
      <c r="C44" t="s">
        <v>79</v>
      </c>
      <c r="D44">
        <v>50</v>
      </c>
      <c r="E44">
        <v>1027</v>
      </c>
      <c r="F44" t="s">
        <v>181</v>
      </c>
      <c r="G44" t="s">
        <v>214</v>
      </c>
      <c r="H44" t="s">
        <v>188</v>
      </c>
      <c r="I44" s="65">
        <f t="shared" ca="1" si="0"/>
        <v>0.52010036167058504</v>
      </c>
    </row>
    <row r="45" spans="2:14" x14ac:dyDescent="0.35">
      <c r="B45" t="s">
        <v>245</v>
      </c>
      <c r="C45" t="s">
        <v>172</v>
      </c>
      <c r="D45">
        <v>50</v>
      </c>
      <c r="E45">
        <v>970</v>
      </c>
      <c r="F45" t="s">
        <v>191</v>
      </c>
      <c r="G45" t="s">
        <v>178</v>
      </c>
      <c r="H45" t="s">
        <v>175</v>
      </c>
      <c r="I45" s="65">
        <f t="shared" ca="1" si="0"/>
        <v>0.43170356937559429</v>
      </c>
    </row>
    <row r="46" spans="2:14" x14ac:dyDescent="0.35">
      <c r="B46" t="s">
        <v>246</v>
      </c>
      <c r="C46" t="s">
        <v>79</v>
      </c>
      <c r="D46">
        <v>45</v>
      </c>
      <c r="E46">
        <v>960</v>
      </c>
      <c r="F46" t="s">
        <v>211</v>
      </c>
      <c r="G46" t="s">
        <v>182</v>
      </c>
      <c r="H46" t="s">
        <v>201</v>
      </c>
      <c r="I46" s="65">
        <f t="shared" ca="1" si="0"/>
        <v>0.915930746063914</v>
      </c>
    </row>
    <row r="47" spans="2:14" x14ac:dyDescent="0.35">
      <c r="B47" t="s">
        <v>247</v>
      </c>
      <c r="C47" t="s">
        <v>172</v>
      </c>
      <c r="D47">
        <v>42</v>
      </c>
      <c r="E47">
        <v>960</v>
      </c>
      <c r="F47" t="s">
        <v>207</v>
      </c>
      <c r="G47" t="s">
        <v>198</v>
      </c>
      <c r="H47" t="s">
        <v>175</v>
      </c>
      <c r="I47" s="65">
        <f t="shared" ca="1" si="0"/>
        <v>0.24193990040134239</v>
      </c>
    </row>
    <row r="48" spans="2:14" x14ac:dyDescent="0.35">
      <c r="B48" t="s">
        <v>248</v>
      </c>
      <c r="C48" t="s">
        <v>79</v>
      </c>
      <c r="D48">
        <v>53</v>
      </c>
      <c r="E48">
        <v>1050</v>
      </c>
      <c r="F48" t="s">
        <v>177</v>
      </c>
      <c r="G48" t="s">
        <v>182</v>
      </c>
      <c r="H48" t="s">
        <v>194</v>
      </c>
      <c r="I48" s="65">
        <f t="shared" ca="1" si="0"/>
        <v>0.73367856690107236</v>
      </c>
    </row>
    <row r="49" spans="2:9" x14ac:dyDescent="0.35">
      <c r="B49" t="s">
        <v>249</v>
      </c>
      <c r="C49" t="s">
        <v>79</v>
      </c>
      <c r="D49">
        <v>38</v>
      </c>
      <c r="E49">
        <v>1290</v>
      </c>
      <c r="F49" t="s">
        <v>196</v>
      </c>
      <c r="G49" t="s">
        <v>214</v>
      </c>
      <c r="H49" t="s">
        <v>175</v>
      </c>
      <c r="I49" s="65">
        <f t="shared" ca="1" si="0"/>
        <v>0.18927631116129706</v>
      </c>
    </row>
    <row r="50" spans="2:9" x14ac:dyDescent="0.35">
      <c r="B50" t="s">
        <v>250</v>
      </c>
      <c r="C50" t="s">
        <v>172</v>
      </c>
      <c r="D50">
        <v>59</v>
      </c>
      <c r="E50">
        <v>650</v>
      </c>
      <c r="F50" t="s">
        <v>251</v>
      </c>
      <c r="G50" t="s">
        <v>174</v>
      </c>
      <c r="H50" t="s">
        <v>233</v>
      </c>
      <c r="I50" s="65">
        <f t="shared" ca="1" si="0"/>
        <v>0.35767923896147957</v>
      </c>
    </row>
    <row r="51" spans="2:9" x14ac:dyDescent="0.35">
      <c r="B51" t="s">
        <v>252</v>
      </c>
      <c r="C51" t="s">
        <v>79</v>
      </c>
      <c r="D51">
        <v>55</v>
      </c>
      <c r="E51">
        <v>2270</v>
      </c>
      <c r="F51" t="s">
        <v>196</v>
      </c>
      <c r="G51" t="s">
        <v>208</v>
      </c>
      <c r="H51" t="s">
        <v>221</v>
      </c>
      <c r="I51" s="65">
        <f t="shared" ca="1" si="0"/>
        <v>0.61934885243856086</v>
      </c>
    </row>
    <row r="52" spans="2:9" x14ac:dyDescent="0.35">
      <c r="B52" t="s">
        <v>253</v>
      </c>
      <c r="C52" t="s">
        <v>79</v>
      </c>
      <c r="D52">
        <v>34</v>
      </c>
      <c r="E52">
        <v>1370</v>
      </c>
      <c r="F52" t="s">
        <v>181</v>
      </c>
      <c r="G52" t="s">
        <v>178</v>
      </c>
      <c r="H52" t="s">
        <v>203</v>
      </c>
      <c r="I52" s="65">
        <f t="shared" ca="1" si="0"/>
        <v>0.88857837892074421</v>
      </c>
    </row>
    <row r="53" spans="2:9" x14ac:dyDescent="0.35">
      <c r="B53" t="s">
        <v>254</v>
      </c>
      <c r="C53" t="s">
        <v>172</v>
      </c>
      <c r="D53">
        <v>57</v>
      </c>
      <c r="E53">
        <v>750</v>
      </c>
      <c r="F53" t="s">
        <v>251</v>
      </c>
      <c r="G53" t="s">
        <v>187</v>
      </c>
      <c r="H53" t="s">
        <v>188</v>
      </c>
      <c r="I53" s="65">
        <f t="shared" ca="1" si="0"/>
        <v>0.21260159862725303</v>
      </c>
    </row>
    <row r="54" spans="2:9" x14ac:dyDescent="0.35">
      <c r="B54" t="s">
        <v>255</v>
      </c>
      <c r="C54" t="s">
        <v>79</v>
      </c>
      <c r="D54">
        <v>42</v>
      </c>
      <c r="E54">
        <v>1160</v>
      </c>
      <c r="F54" t="s">
        <v>177</v>
      </c>
      <c r="G54" t="s">
        <v>182</v>
      </c>
      <c r="H54" t="s">
        <v>188</v>
      </c>
      <c r="I54" s="65">
        <f t="shared" ca="1" si="0"/>
        <v>0.39935324043149589</v>
      </c>
    </row>
    <row r="55" spans="2:9" x14ac:dyDescent="0.35">
      <c r="B55" t="s">
        <v>256</v>
      </c>
      <c r="C55" t="s">
        <v>79</v>
      </c>
      <c r="D55">
        <v>57</v>
      </c>
      <c r="E55">
        <v>1360</v>
      </c>
      <c r="F55" t="s">
        <v>181</v>
      </c>
      <c r="G55" t="s">
        <v>178</v>
      </c>
      <c r="H55" t="s">
        <v>199</v>
      </c>
      <c r="I55" s="65">
        <f t="shared" ca="1" si="0"/>
        <v>0.75399948710672404</v>
      </c>
    </row>
    <row r="56" spans="2:9" x14ac:dyDescent="0.35">
      <c r="B56" t="s">
        <v>257</v>
      </c>
      <c r="C56" t="s">
        <v>172</v>
      </c>
      <c r="D56">
        <v>48</v>
      </c>
      <c r="E56">
        <v>1270</v>
      </c>
      <c r="F56" t="s">
        <v>191</v>
      </c>
      <c r="G56" t="s">
        <v>217</v>
      </c>
      <c r="H56" t="s">
        <v>192</v>
      </c>
      <c r="I56" s="65">
        <f t="shared" ca="1" si="0"/>
        <v>0.23489034791719476</v>
      </c>
    </row>
    <row r="57" spans="2:9" x14ac:dyDescent="0.35">
      <c r="B57" t="s">
        <v>258</v>
      </c>
      <c r="C57" t="s">
        <v>79</v>
      </c>
      <c r="D57">
        <v>52</v>
      </c>
      <c r="E57">
        <v>3650</v>
      </c>
      <c r="F57" t="s">
        <v>191</v>
      </c>
      <c r="G57" t="s">
        <v>208</v>
      </c>
      <c r="H57" t="s">
        <v>233</v>
      </c>
      <c r="I57" s="65">
        <f t="shared" ca="1" si="0"/>
        <v>3.7148489127780682E-4</v>
      </c>
    </row>
    <row r="58" spans="2:9" x14ac:dyDescent="0.35">
      <c r="B58" t="s">
        <v>259</v>
      </c>
      <c r="C58" t="s">
        <v>172</v>
      </c>
      <c r="D58">
        <v>23</v>
      </c>
      <c r="E58">
        <v>3650</v>
      </c>
      <c r="F58" t="s">
        <v>196</v>
      </c>
      <c r="G58" t="s">
        <v>217</v>
      </c>
      <c r="H58" t="s">
        <v>194</v>
      </c>
      <c r="I58" s="65">
        <f t="shared" ca="1" si="0"/>
        <v>0.30725471212704025</v>
      </c>
    </row>
    <row r="59" spans="2:9" x14ac:dyDescent="0.35">
      <c r="B59" t="s">
        <v>260</v>
      </c>
      <c r="C59" t="s">
        <v>79</v>
      </c>
      <c r="D59">
        <v>43</v>
      </c>
      <c r="E59">
        <v>1050</v>
      </c>
      <c r="F59" t="s">
        <v>185</v>
      </c>
      <c r="G59" t="s">
        <v>182</v>
      </c>
      <c r="H59" t="s">
        <v>175</v>
      </c>
      <c r="I59" s="65">
        <f t="shared" ca="1" si="0"/>
        <v>7.2925140917861841E-2</v>
      </c>
    </row>
    <row r="60" spans="2:9" x14ac:dyDescent="0.35">
      <c r="B60" t="s">
        <v>261</v>
      </c>
      <c r="C60" t="s">
        <v>172</v>
      </c>
      <c r="D60">
        <v>40</v>
      </c>
      <c r="E60">
        <v>1120</v>
      </c>
      <c r="F60" t="s">
        <v>211</v>
      </c>
      <c r="G60" t="s">
        <v>182</v>
      </c>
      <c r="H60" t="s">
        <v>215</v>
      </c>
      <c r="I60" s="65">
        <f t="shared" ca="1" si="0"/>
        <v>0.17932701102752502</v>
      </c>
    </row>
    <row r="61" spans="2:9" x14ac:dyDescent="0.35">
      <c r="B61" t="s">
        <v>262</v>
      </c>
      <c r="C61" t="s">
        <v>172</v>
      </c>
      <c r="D61">
        <v>50</v>
      </c>
      <c r="E61">
        <v>860</v>
      </c>
      <c r="F61" t="s">
        <v>177</v>
      </c>
      <c r="G61" t="s">
        <v>198</v>
      </c>
      <c r="H61" t="s">
        <v>179</v>
      </c>
      <c r="I61" s="65">
        <f t="shared" ca="1" si="0"/>
        <v>0.2097392418579378</v>
      </c>
    </row>
    <row r="62" spans="2:9" x14ac:dyDescent="0.35">
      <c r="B62" t="s">
        <v>263</v>
      </c>
      <c r="C62" t="s">
        <v>79</v>
      </c>
      <c r="D62">
        <v>52</v>
      </c>
      <c r="E62">
        <v>1140</v>
      </c>
      <c r="F62" t="s">
        <v>196</v>
      </c>
      <c r="G62" t="s">
        <v>182</v>
      </c>
      <c r="H62" t="s">
        <v>192</v>
      </c>
      <c r="I62" s="65">
        <f t="shared" ca="1" si="0"/>
        <v>0.98531492398482412</v>
      </c>
    </row>
    <row r="63" spans="2:9" x14ac:dyDescent="0.35">
      <c r="B63" t="s">
        <v>264</v>
      </c>
      <c r="C63" t="s">
        <v>79</v>
      </c>
      <c r="D63">
        <v>49</v>
      </c>
      <c r="E63">
        <v>1070</v>
      </c>
      <c r="F63" t="s">
        <v>196</v>
      </c>
      <c r="G63" t="s">
        <v>178</v>
      </c>
      <c r="H63" t="s">
        <v>221</v>
      </c>
      <c r="I63" s="65">
        <f t="shared" ca="1" si="0"/>
        <v>7.6662316085150395E-2</v>
      </c>
    </row>
    <row r="64" spans="2:9" x14ac:dyDescent="0.35">
      <c r="B64" t="s">
        <v>265</v>
      </c>
      <c r="C64" t="s">
        <v>172</v>
      </c>
      <c r="D64">
        <v>48</v>
      </c>
      <c r="E64">
        <v>1120</v>
      </c>
      <c r="F64" t="s">
        <v>207</v>
      </c>
      <c r="G64" t="s">
        <v>198</v>
      </c>
      <c r="H64" t="s">
        <v>201</v>
      </c>
      <c r="I64" s="65">
        <f t="shared" ca="1" si="0"/>
        <v>0.28305125844103463</v>
      </c>
    </row>
    <row r="65" spans="2:9" x14ac:dyDescent="0.35">
      <c r="B65" t="s">
        <v>266</v>
      </c>
      <c r="C65" t="s">
        <v>172</v>
      </c>
      <c r="D65">
        <v>40</v>
      </c>
      <c r="E65">
        <v>960</v>
      </c>
      <c r="F65" t="s">
        <v>211</v>
      </c>
      <c r="G65" t="s">
        <v>182</v>
      </c>
      <c r="H65" t="s">
        <v>175</v>
      </c>
      <c r="I65" s="65">
        <f t="shared" ca="1" si="0"/>
        <v>0.67491229056754598</v>
      </c>
    </row>
    <row r="66" spans="2:9" x14ac:dyDescent="0.35">
      <c r="B66" t="s">
        <v>267</v>
      </c>
      <c r="C66" t="s">
        <v>79</v>
      </c>
      <c r="D66">
        <v>60</v>
      </c>
      <c r="E66">
        <v>1050</v>
      </c>
      <c r="F66" t="s">
        <v>207</v>
      </c>
      <c r="G66" t="s">
        <v>178</v>
      </c>
      <c r="H66" t="s">
        <v>203</v>
      </c>
      <c r="I66" s="65">
        <f t="shared" ca="1" si="0"/>
        <v>0.96626100898576506</v>
      </c>
    </row>
    <row r="67" spans="2:9" x14ac:dyDescent="0.35">
      <c r="B67" t="s">
        <v>268</v>
      </c>
      <c r="C67" t="s">
        <v>172</v>
      </c>
      <c r="D67">
        <v>39</v>
      </c>
      <c r="E67">
        <v>770</v>
      </c>
      <c r="F67" t="s">
        <v>185</v>
      </c>
      <c r="G67" t="s">
        <v>198</v>
      </c>
      <c r="H67" t="s">
        <v>194</v>
      </c>
      <c r="I67" s="65">
        <f t="shared" ca="1" si="0"/>
        <v>0.57326208679936186</v>
      </c>
    </row>
    <row r="68" spans="2:9" x14ac:dyDescent="0.35">
      <c r="B68" t="s">
        <v>269</v>
      </c>
      <c r="C68" t="s">
        <v>79</v>
      </c>
      <c r="D68">
        <v>52</v>
      </c>
      <c r="E68">
        <v>850</v>
      </c>
      <c r="F68" t="s">
        <v>196</v>
      </c>
      <c r="G68" t="s">
        <v>198</v>
      </c>
      <c r="H68" t="s">
        <v>194</v>
      </c>
      <c r="I68" s="65">
        <f t="shared" ref="I68:I91" ca="1" si="8">RAND()</f>
        <v>0.86203324387444824</v>
      </c>
    </row>
    <row r="69" spans="2:9" x14ac:dyDescent="0.35">
      <c r="B69" t="s">
        <v>270</v>
      </c>
      <c r="C69" t="s">
        <v>172</v>
      </c>
      <c r="D69">
        <v>38</v>
      </c>
      <c r="E69">
        <v>720</v>
      </c>
      <c r="F69" t="s">
        <v>213</v>
      </c>
      <c r="G69" t="s">
        <v>174</v>
      </c>
      <c r="H69" t="s">
        <v>192</v>
      </c>
      <c r="I69" s="65">
        <f t="shared" ca="1" si="8"/>
        <v>0.57924161493268889</v>
      </c>
    </row>
    <row r="70" spans="2:9" x14ac:dyDescent="0.35">
      <c r="B70" t="s">
        <v>271</v>
      </c>
      <c r="C70" t="s">
        <v>172</v>
      </c>
      <c r="D70">
        <v>51</v>
      </c>
      <c r="E70">
        <v>1270</v>
      </c>
      <c r="F70" t="s">
        <v>211</v>
      </c>
      <c r="G70" t="s">
        <v>208</v>
      </c>
      <c r="H70" t="s">
        <v>233</v>
      </c>
      <c r="I70" s="65">
        <f t="shared" ca="1" si="8"/>
        <v>0.3176153396322895</v>
      </c>
    </row>
    <row r="71" spans="2:9" x14ac:dyDescent="0.35">
      <c r="B71" t="s">
        <v>272</v>
      </c>
      <c r="C71" t="s">
        <v>172</v>
      </c>
      <c r="D71">
        <v>21</v>
      </c>
      <c r="E71">
        <v>680</v>
      </c>
      <c r="F71" t="s">
        <v>213</v>
      </c>
      <c r="G71" t="s">
        <v>187</v>
      </c>
      <c r="H71" t="s">
        <v>199</v>
      </c>
      <c r="I71" s="65">
        <f t="shared" ca="1" si="8"/>
        <v>0.62365802595361042</v>
      </c>
    </row>
    <row r="72" spans="2:9" x14ac:dyDescent="0.35">
      <c r="B72" t="s">
        <v>273</v>
      </c>
      <c r="C72" t="s">
        <v>79</v>
      </c>
      <c r="D72">
        <v>39</v>
      </c>
      <c r="E72">
        <v>1160</v>
      </c>
      <c r="F72" t="s">
        <v>213</v>
      </c>
      <c r="G72" t="s">
        <v>217</v>
      </c>
      <c r="H72" t="s">
        <v>221</v>
      </c>
      <c r="I72" s="65">
        <f t="shared" ca="1" si="8"/>
        <v>0.68217333916034817</v>
      </c>
    </row>
    <row r="73" spans="2:9" x14ac:dyDescent="0.35">
      <c r="B73" t="s">
        <v>274</v>
      </c>
      <c r="C73" t="s">
        <v>172</v>
      </c>
      <c r="D73">
        <v>21</v>
      </c>
      <c r="E73">
        <v>750</v>
      </c>
      <c r="F73" t="s">
        <v>211</v>
      </c>
      <c r="G73" t="s">
        <v>174</v>
      </c>
      <c r="H73" t="s">
        <v>192</v>
      </c>
      <c r="I73" s="65">
        <f t="shared" ca="1" si="8"/>
        <v>0.82250973037840347</v>
      </c>
    </row>
    <row r="74" spans="2:9" x14ac:dyDescent="0.35">
      <c r="B74" t="s">
        <v>275</v>
      </c>
      <c r="C74" t="s">
        <v>79</v>
      </c>
      <c r="D74">
        <v>38</v>
      </c>
      <c r="E74">
        <v>1160</v>
      </c>
      <c r="F74" t="s">
        <v>177</v>
      </c>
      <c r="G74" t="s">
        <v>182</v>
      </c>
      <c r="H74" t="s">
        <v>194</v>
      </c>
      <c r="I74" s="65">
        <f t="shared" ca="1" si="8"/>
        <v>3.5241522933983971E-2</v>
      </c>
    </row>
    <row r="75" spans="2:9" x14ac:dyDescent="0.35">
      <c r="B75" t="s">
        <v>276</v>
      </c>
      <c r="C75" t="s">
        <v>79</v>
      </c>
      <c r="D75">
        <v>50</v>
      </c>
      <c r="E75">
        <v>980</v>
      </c>
      <c r="F75" t="s">
        <v>177</v>
      </c>
      <c r="G75" t="s">
        <v>182</v>
      </c>
      <c r="H75" t="s">
        <v>199</v>
      </c>
      <c r="I75" s="65">
        <f t="shared" ca="1" si="8"/>
        <v>0.39917893961586881</v>
      </c>
    </row>
    <row r="76" spans="2:9" x14ac:dyDescent="0.35">
      <c r="B76" t="s">
        <v>277</v>
      </c>
      <c r="C76" t="s">
        <v>172</v>
      </c>
      <c r="D76">
        <v>36</v>
      </c>
      <c r="E76">
        <v>1080</v>
      </c>
      <c r="F76" t="s">
        <v>185</v>
      </c>
      <c r="G76" t="s">
        <v>198</v>
      </c>
      <c r="H76" t="s">
        <v>201</v>
      </c>
      <c r="I76" s="65">
        <f t="shared" ca="1" si="8"/>
        <v>0.60263926065983509</v>
      </c>
    </row>
    <row r="77" spans="2:9" x14ac:dyDescent="0.35">
      <c r="B77" t="s">
        <v>278</v>
      </c>
      <c r="C77" t="s">
        <v>79</v>
      </c>
      <c r="D77">
        <v>19</v>
      </c>
      <c r="E77">
        <v>1270</v>
      </c>
      <c r="F77" t="s">
        <v>211</v>
      </c>
      <c r="G77" t="s">
        <v>217</v>
      </c>
      <c r="H77" t="s">
        <v>188</v>
      </c>
      <c r="I77" s="65">
        <f t="shared" ca="1" si="8"/>
        <v>0.42974936306953626</v>
      </c>
    </row>
    <row r="78" spans="2:9" x14ac:dyDescent="0.35">
      <c r="B78" t="s">
        <v>279</v>
      </c>
      <c r="C78" t="s">
        <v>79</v>
      </c>
      <c r="D78">
        <v>54</v>
      </c>
      <c r="E78">
        <v>970</v>
      </c>
      <c r="F78" t="s">
        <v>211</v>
      </c>
      <c r="G78" t="s">
        <v>178</v>
      </c>
      <c r="H78" t="s">
        <v>183</v>
      </c>
      <c r="I78" s="65">
        <f t="shared" ca="1" si="8"/>
        <v>0.25602497951167269</v>
      </c>
    </row>
    <row r="79" spans="2:9" x14ac:dyDescent="0.35">
      <c r="B79" t="s">
        <v>280</v>
      </c>
      <c r="C79" t="s">
        <v>172</v>
      </c>
      <c r="D79">
        <v>19</v>
      </c>
      <c r="E79">
        <v>860</v>
      </c>
      <c r="F79" t="s">
        <v>173</v>
      </c>
      <c r="G79" t="s">
        <v>198</v>
      </c>
      <c r="H79" t="s">
        <v>194</v>
      </c>
      <c r="I79" s="65">
        <f t="shared" ca="1" si="8"/>
        <v>0.32083493228878646</v>
      </c>
    </row>
    <row r="80" spans="2:9" x14ac:dyDescent="0.35">
      <c r="B80" t="s">
        <v>281</v>
      </c>
      <c r="C80" t="s">
        <v>172</v>
      </c>
      <c r="D80">
        <v>45</v>
      </c>
      <c r="E80">
        <v>970</v>
      </c>
      <c r="F80" t="s">
        <v>185</v>
      </c>
      <c r="G80" t="s">
        <v>182</v>
      </c>
      <c r="H80" t="s">
        <v>221</v>
      </c>
      <c r="I80" s="65">
        <f t="shared" ca="1" si="8"/>
        <v>0.61766053736571869</v>
      </c>
    </row>
    <row r="81" spans="2:9" x14ac:dyDescent="0.35">
      <c r="B81" t="s">
        <v>282</v>
      </c>
      <c r="C81" t="s">
        <v>79</v>
      </c>
      <c r="D81">
        <v>56</v>
      </c>
      <c r="E81">
        <v>1160</v>
      </c>
      <c r="F81" t="s">
        <v>173</v>
      </c>
      <c r="G81" t="s">
        <v>214</v>
      </c>
      <c r="H81" t="s">
        <v>179</v>
      </c>
      <c r="I81" s="65">
        <f t="shared" ca="1" si="8"/>
        <v>0.73718248640724338</v>
      </c>
    </row>
    <row r="82" spans="2:9" x14ac:dyDescent="0.35">
      <c r="B82" t="s">
        <v>283</v>
      </c>
      <c r="C82" t="s">
        <v>172</v>
      </c>
      <c r="D82">
        <v>60</v>
      </c>
      <c r="E82">
        <v>870</v>
      </c>
      <c r="F82" t="s">
        <v>207</v>
      </c>
      <c r="G82" t="s">
        <v>198</v>
      </c>
      <c r="H82" t="s">
        <v>233</v>
      </c>
      <c r="I82" s="65">
        <f t="shared" ca="1" si="8"/>
        <v>0.18843670750945718</v>
      </c>
    </row>
    <row r="83" spans="2:9" x14ac:dyDescent="0.35">
      <c r="B83" t="s">
        <v>284</v>
      </c>
      <c r="C83" t="s">
        <v>79</v>
      </c>
      <c r="D83">
        <v>38</v>
      </c>
      <c r="E83">
        <v>2960</v>
      </c>
      <c r="F83" t="s">
        <v>211</v>
      </c>
      <c r="G83" t="s">
        <v>208</v>
      </c>
      <c r="H83" t="s">
        <v>183</v>
      </c>
      <c r="I83" s="65">
        <f t="shared" ca="1" si="8"/>
        <v>6.0941902034531314E-2</v>
      </c>
    </row>
    <row r="84" spans="2:9" x14ac:dyDescent="0.35">
      <c r="B84" t="s">
        <v>285</v>
      </c>
      <c r="C84" t="s">
        <v>79</v>
      </c>
      <c r="D84">
        <v>47</v>
      </c>
      <c r="E84">
        <v>870</v>
      </c>
      <c r="F84" t="s">
        <v>220</v>
      </c>
      <c r="G84" t="s">
        <v>182</v>
      </c>
      <c r="H84" t="s">
        <v>194</v>
      </c>
      <c r="I84" s="65">
        <f t="shared" ca="1" si="8"/>
        <v>0.86389344468309026</v>
      </c>
    </row>
    <row r="85" spans="2:9" x14ac:dyDescent="0.35">
      <c r="B85" t="s">
        <v>286</v>
      </c>
      <c r="C85" t="s">
        <v>172</v>
      </c>
      <c r="D85">
        <v>52</v>
      </c>
      <c r="E85">
        <v>1070</v>
      </c>
      <c r="F85" t="s">
        <v>207</v>
      </c>
      <c r="G85" t="s">
        <v>182</v>
      </c>
      <c r="H85" t="s">
        <v>179</v>
      </c>
      <c r="I85" s="65">
        <f t="shared" ca="1" si="8"/>
        <v>0.76550616323502774</v>
      </c>
    </row>
    <row r="86" spans="2:9" x14ac:dyDescent="0.35">
      <c r="B86" t="s">
        <v>287</v>
      </c>
      <c r="C86" t="s">
        <v>79</v>
      </c>
      <c r="D86">
        <v>43</v>
      </c>
      <c r="E86">
        <v>940</v>
      </c>
      <c r="F86" t="s">
        <v>231</v>
      </c>
      <c r="G86" t="s">
        <v>178</v>
      </c>
      <c r="H86" t="s">
        <v>192</v>
      </c>
      <c r="I86" s="65">
        <f t="shared" ca="1" si="8"/>
        <v>0.77544034893316149</v>
      </c>
    </row>
    <row r="87" spans="2:9" x14ac:dyDescent="0.35">
      <c r="B87" t="s">
        <v>288</v>
      </c>
      <c r="C87" t="s">
        <v>79</v>
      </c>
      <c r="D87">
        <v>31</v>
      </c>
      <c r="E87">
        <v>770</v>
      </c>
      <c r="F87" t="s">
        <v>213</v>
      </c>
      <c r="G87" t="s">
        <v>187</v>
      </c>
      <c r="H87" t="s">
        <v>201</v>
      </c>
      <c r="I87" s="65">
        <f t="shared" ca="1" si="8"/>
        <v>0.94468927293851412</v>
      </c>
    </row>
    <row r="88" spans="2:9" x14ac:dyDescent="0.35">
      <c r="B88" t="s">
        <v>289</v>
      </c>
      <c r="C88" t="s">
        <v>79</v>
      </c>
      <c r="D88">
        <v>42</v>
      </c>
      <c r="E88">
        <v>1070</v>
      </c>
      <c r="F88" t="s">
        <v>177</v>
      </c>
      <c r="G88" t="s">
        <v>182</v>
      </c>
      <c r="H88" t="s">
        <v>179</v>
      </c>
      <c r="I88" s="65">
        <f t="shared" ca="1" si="8"/>
        <v>0.48961593419482874</v>
      </c>
    </row>
    <row r="89" spans="2:9" x14ac:dyDescent="0.35">
      <c r="B89" t="s">
        <v>290</v>
      </c>
      <c r="C89" t="s">
        <v>79</v>
      </c>
      <c r="D89">
        <v>40</v>
      </c>
      <c r="E89">
        <v>1350</v>
      </c>
      <c r="F89" t="s">
        <v>185</v>
      </c>
      <c r="G89" t="s">
        <v>214</v>
      </c>
      <c r="H89" t="s">
        <v>199</v>
      </c>
      <c r="I89" s="65">
        <f t="shared" ca="1" si="8"/>
        <v>0.15146126418165085</v>
      </c>
    </row>
    <row r="90" spans="2:9" x14ac:dyDescent="0.35">
      <c r="B90" t="s">
        <v>291</v>
      </c>
      <c r="C90" t="s">
        <v>172</v>
      </c>
      <c r="D90">
        <v>48</v>
      </c>
      <c r="E90">
        <v>2270</v>
      </c>
      <c r="F90" t="s">
        <v>231</v>
      </c>
      <c r="G90" t="s">
        <v>217</v>
      </c>
      <c r="H90" t="s">
        <v>183</v>
      </c>
      <c r="I90" s="65">
        <f t="shared" ca="1" si="8"/>
        <v>0.37765304117957565</v>
      </c>
    </row>
    <row r="91" spans="2:9" x14ac:dyDescent="0.35">
      <c r="B91" t="s">
        <v>292</v>
      </c>
      <c r="C91" t="s">
        <v>79</v>
      </c>
      <c r="D91">
        <v>53</v>
      </c>
      <c r="E91">
        <v>1180</v>
      </c>
      <c r="F91" t="s">
        <v>185</v>
      </c>
      <c r="G91" t="s">
        <v>178</v>
      </c>
      <c r="H91" t="s">
        <v>203</v>
      </c>
      <c r="I91" s="65">
        <f t="shared" ca="1" si="8"/>
        <v>0.59143200864697421</v>
      </c>
    </row>
  </sheetData>
  <sortState xmlns:xlrd2="http://schemas.microsoft.com/office/spreadsheetml/2017/richdata2" ref="L12:L19">
    <sortCondition ref="L15:L19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2942-AAF1-4DFD-8D7F-8A81EBC307AF}">
  <dimension ref="B2:L39"/>
  <sheetViews>
    <sheetView zoomScale="150" zoomScaleNormal="150" workbookViewId="0"/>
  </sheetViews>
  <sheetFormatPr defaultRowHeight="14.5" x14ac:dyDescent="0.35"/>
  <cols>
    <col min="2" max="2" width="17.453125" customWidth="1"/>
    <col min="3" max="3" width="15.7265625" customWidth="1"/>
    <col min="4" max="4" width="9.1796875" customWidth="1"/>
    <col min="6" max="6" width="10.26953125" customWidth="1"/>
    <col min="8" max="9" width="10.26953125" customWidth="1"/>
    <col min="11" max="11" width="12.453125" customWidth="1"/>
    <col min="12" max="12" width="11.54296875" customWidth="1"/>
  </cols>
  <sheetData>
    <row r="2" spans="2:12" x14ac:dyDescent="0.35">
      <c r="B2" s="14" t="s">
        <v>61</v>
      </c>
      <c r="I2" s="58" t="s">
        <v>148</v>
      </c>
      <c r="J2" s="8">
        <f>COUNTIF(Sünnikuu,"4")</f>
        <v>1</v>
      </c>
    </row>
    <row r="3" spans="2:12" x14ac:dyDescent="0.35">
      <c r="B3" s="14"/>
      <c r="I3" s="58" t="s">
        <v>149</v>
      </c>
      <c r="J3" s="8">
        <f ca="1">COUNTIF(Vanus,"&gt;50")</f>
        <v>10</v>
      </c>
    </row>
    <row r="4" spans="2:12" x14ac:dyDescent="0.35">
      <c r="B4" s="14"/>
      <c r="I4" s="58" t="s">
        <v>150</v>
      </c>
      <c r="J4" s="8">
        <f ca="1">COUNTIFS(Sünnikuu,"4",Vanus,"&gt;50")</f>
        <v>0</v>
      </c>
    </row>
    <row r="5" spans="2:12" x14ac:dyDescent="0.35">
      <c r="I5" s="58" t="s">
        <v>151</v>
      </c>
      <c r="J5" s="8">
        <f>SUMIF(Sünnikuu,"4",Makstud)</f>
        <v>639</v>
      </c>
    </row>
    <row r="6" spans="2:12" x14ac:dyDescent="0.35">
      <c r="I6" s="58" t="s">
        <v>153</v>
      </c>
      <c r="J6" s="8">
        <f ca="1">COUNTIF(Vanus,"&lt;"&amp;AVERAGE(Vanus))</f>
        <v>13</v>
      </c>
    </row>
    <row r="7" spans="2:12" x14ac:dyDescent="0.35">
      <c r="I7" s="58"/>
    </row>
    <row r="8" spans="2:12" ht="29" x14ac:dyDescent="0.35">
      <c r="B8" s="9" t="s">
        <v>14</v>
      </c>
      <c r="C8" s="10" t="s">
        <v>15</v>
      </c>
      <c r="D8" s="10" t="s">
        <v>152</v>
      </c>
      <c r="E8" s="11" t="s">
        <v>16</v>
      </c>
      <c r="F8" s="11" t="s">
        <v>17</v>
      </c>
      <c r="G8" s="11" t="s">
        <v>18</v>
      </c>
      <c r="H8" s="11" t="s">
        <v>19</v>
      </c>
      <c r="I8" s="11" t="s">
        <v>69</v>
      </c>
      <c r="J8" s="11" t="s">
        <v>20</v>
      </c>
      <c r="K8" s="15" t="s">
        <v>21</v>
      </c>
      <c r="L8" s="15" t="s">
        <v>62</v>
      </c>
    </row>
    <row r="9" spans="2:12" x14ac:dyDescent="0.35">
      <c r="B9" s="12" t="s">
        <v>22</v>
      </c>
      <c r="C9" s="13" t="s">
        <v>23</v>
      </c>
      <c r="D9" s="57">
        <v>1099</v>
      </c>
      <c r="E9" t="str" cm="1">
        <f t="array" ref="E9:E31">LEFT(Nimi,FIND(" ",Nimi)-1)</f>
        <v>Marek</v>
      </c>
      <c r="F9" t="str" cm="1">
        <f t="array" ref="F9:F31">RIGHT(Nimi,LEN(Nimi)-FIND(" ",Nimi))</f>
        <v>Tammik</v>
      </c>
      <c r="G9" t="str">
        <f t="shared" ref="G9:G31" si="0">IF(Isikukood="","",IF(LEN(Isikukood)&lt;&gt;11,"vale pikkus",IF(OR(LEFT(Isikukood)="3",LEFT(Isikukood)="5"),"mees",IF(OR(LEFT(Isikukood)="4",LEFT(Isikukood)="6"),"naine","vale 1. sümbol"))))</f>
        <v>mees</v>
      </c>
      <c r="H9" s="98">
        <f t="shared" ref="H9:H31" si="1">IF(OR(Sugu="vale pikkus",Sugu="vale 1. sümbol"),Sugu,IF(OR(LEFT(Isikukood)="3",LEFT(Isikukood)="4"),DATE("19"&amp;MID(Isikukood,2,2),MID(Isikukood,4,2),MID(Isikukood,6,2)),IF(OR(LEFT(Isikukood)="5",LEFT(Isikukood)="6"),DATE("20"&amp;MID(Isikukood,2,2),MID(Isikukood,4,2),MID(Isikukood,6,2)),"")))</f>
        <v>32834</v>
      </c>
      <c r="I9" cm="1">
        <f t="array" ref="I9:I31">MONTH(Isikud!Sünniaeg)</f>
        <v>11</v>
      </c>
      <c r="J9">
        <f t="shared" ref="J9:J31" ca="1" si="2">IFERROR(IF(OR(Sugu="vale pikkus",Sugu="vale 1. sümbol"),Sugu,INT((TODAY()-Sünniaeg)/365.25)),"")</f>
        <v>36</v>
      </c>
      <c r="K9" s="98" cm="1">
        <f t="array" aca="1" ref="K9:K31" ca="1">DATE(YEAR(TODAY()),MONTH(Sünniaeg),DAY(Sünniaeg))</f>
        <v>46348</v>
      </c>
      <c r="L9" s="98" cm="1">
        <f t="array" aca="1" ref="L9:L31" ca="1">IF(Jooksva_aasta_sünnipäev&gt;TODAY(),Jooksva_aasta_sünnipäev,DATE(YEAR(TODAY())+1,MONTH(Sünniaeg),DAY(Sünniaeg)))</f>
        <v>46348</v>
      </c>
    </row>
    <row r="10" spans="2:12" x14ac:dyDescent="0.35">
      <c r="B10" s="12" t="s">
        <v>24</v>
      </c>
      <c r="C10" s="13">
        <v>50208136980</v>
      </c>
      <c r="D10" s="57">
        <v>511</v>
      </c>
      <c r="E10" t="str">
        <v>Taivo</v>
      </c>
      <c r="F10" t="str">
        <v>Järv</v>
      </c>
      <c r="G10" t="str">
        <f t="shared" si="0"/>
        <v>mees</v>
      </c>
      <c r="H10" s="98">
        <f t="shared" si="1"/>
        <v>37481</v>
      </c>
      <c r="I10">
        <v>8</v>
      </c>
      <c r="J10">
        <f t="shared" ca="1" si="2"/>
        <v>24</v>
      </c>
      <c r="K10" s="98">
        <f ca="1"/>
        <v>46247</v>
      </c>
      <c r="L10" s="98">
        <f ca="1"/>
        <v>46612</v>
      </c>
    </row>
    <row r="11" spans="2:12" x14ac:dyDescent="0.35">
      <c r="B11" s="12" t="s">
        <v>25</v>
      </c>
      <c r="C11" s="13" t="s">
        <v>26</v>
      </c>
      <c r="D11" s="57">
        <v>856</v>
      </c>
      <c r="E11" t="str">
        <v>Risto</v>
      </c>
      <c r="F11" t="str">
        <v>Tedersoo</v>
      </c>
      <c r="G11" t="str">
        <f t="shared" si="0"/>
        <v>mees</v>
      </c>
      <c r="H11" s="98">
        <f t="shared" si="1"/>
        <v>21509</v>
      </c>
      <c r="I11">
        <v>11</v>
      </c>
      <c r="J11">
        <f t="shared" ca="1" si="2"/>
        <v>67</v>
      </c>
      <c r="K11" s="98">
        <f ca="1"/>
        <v>46346</v>
      </c>
      <c r="L11" s="98">
        <f ca="1"/>
        <v>46346</v>
      </c>
    </row>
    <row r="12" spans="2:12" x14ac:dyDescent="0.35">
      <c r="B12" s="12" t="s">
        <v>27</v>
      </c>
      <c r="C12" s="13" t="s">
        <v>28</v>
      </c>
      <c r="D12" s="57">
        <v>1534</v>
      </c>
      <c r="E12" t="str">
        <v>Erkki</v>
      </c>
      <c r="F12" t="str">
        <v>Laasik</v>
      </c>
      <c r="G12" t="str">
        <f t="shared" si="0"/>
        <v>mees</v>
      </c>
      <c r="H12" s="98">
        <f t="shared" si="1"/>
        <v>32093</v>
      </c>
      <c r="I12">
        <v>11</v>
      </c>
      <c r="J12">
        <f t="shared" ca="1" si="2"/>
        <v>38</v>
      </c>
      <c r="K12" s="98">
        <f ca="1"/>
        <v>46338</v>
      </c>
      <c r="L12" s="98">
        <f ca="1"/>
        <v>46338</v>
      </c>
    </row>
    <row r="13" spans="2:12" x14ac:dyDescent="0.35">
      <c r="B13" s="12" t="s">
        <v>29</v>
      </c>
      <c r="C13" s="13" t="s">
        <v>30</v>
      </c>
      <c r="D13" s="57">
        <v>856</v>
      </c>
      <c r="E13" t="str">
        <v>Rain</v>
      </c>
      <c r="F13" t="str">
        <v>Kodi</v>
      </c>
      <c r="G13" t="str">
        <f t="shared" si="0"/>
        <v>mees</v>
      </c>
      <c r="H13" s="98">
        <f t="shared" si="1"/>
        <v>23222</v>
      </c>
      <c r="I13">
        <v>7</v>
      </c>
      <c r="J13">
        <f t="shared" ca="1" si="2"/>
        <v>63</v>
      </c>
      <c r="K13" s="98">
        <f ca="1"/>
        <v>46233</v>
      </c>
      <c r="L13" s="98">
        <f ca="1"/>
        <v>46598</v>
      </c>
    </row>
    <row r="14" spans="2:12" x14ac:dyDescent="0.35">
      <c r="B14" s="12" t="s">
        <v>31</v>
      </c>
      <c r="C14" s="13" t="s">
        <v>32</v>
      </c>
      <c r="D14" s="57">
        <v>1067</v>
      </c>
      <c r="E14" t="str">
        <v>Taivo</v>
      </c>
      <c r="F14" t="str">
        <v>Kaasik</v>
      </c>
      <c r="G14" t="str">
        <f t="shared" si="0"/>
        <v>mees</v>
      </c>
      <c r="H14" s="98">
        <f t="shared" si="1"/>
        <v>26626</v>
      </c>
      <c r="I14">
        <v>11</v>
      </c>
      <c r="J14">
        <f t="shared" ca="1" si="2"/>
        <v>53</v>
      </c>
      <c r="K14" s="98">
        <f ca="1"/>
        <v>46349</v>
      </c>
      <c r="L14" s="98">
        <f ca="1"/>
        <v>46349</v>
      </c>
    </row>
    <row r="15" spans="2:12" x14ac:dyDescent="0.35">
      <c r="B15" s="12" t="s">
        <v>33</v>
      </c>
      <c r="C15" s="13" t="s">
        <v>34</v>
      </c>
      <c r="D15" s="57">
        <v>729</v>
      </c>
      <c r="E15" t="str">
        <v>Eleri</v>
      </c>
      <c r="F15" t="str">
        <v>Teder</v>
      </c>
      <c r="G15" t="str">
        <f t="shared" si="0"/>
        <v>naine</v>
      </c>
      <c r="H15" s="98">
        <f t="shared" si="1"/>
        <v>24239</v>
      </c>
      <c r="I15">
        <v>5</v>
      </c>
      <c r="J15">
        <f t="shared" ca="1" si="2"/>
        <v>60</v>
      </c>
      <c r="K15" s="98">
        <f ca="1"/>
        <v>46154</v>
      </c>
      <c r="L15" s="98">
        <f ca="1"/>
        <v>46519</v>
      </c>
    </row>
    <row r="16" spans="2:12" x14ac:dyDescent="0.35">
      <c r="B16" s="12" t="s">
        <v>35</v>
      </c>
      <c r="C16" s="13">
        <v>60406068947</v>
      </c>
      <c r="D16" s="57">
        <v>754</v>
      </c>
      <c r="E16" t="str">
        <v>Aire</v>
      </c>
      <c r="F16" t="str">
        <v>Karu</v>
      </c>
      <c r="G16" t="str">
        <f t="shared" si="0"/>
        <v>naine</v>
      </c>
      <c r="H16" s="98">
        <f t="shared" si="1"/>
        <v>38144</v>
      </c>
      <c r="I16">
        <v>6</v>
      </c>
      <c r="J16">
        <f t="shared" ca="1" si="2"/>
        <v>22</v>
      </c>
      <c r="K16" s="98">
        <f ca="1"/>
        <v>46179</v>
      </c>
      <c r="L16" s="98">
        <f ca="1"/>
        <v>46544</v>
      </c>
    </row>
    <row r="17" spans="2:12" x14ac:dyDescent="0.35">
      <c r="B17" s="12" t="s">
        <v>36</v>
      </c>
      <c r="C17" s="13" t="s">
        <v>37</v>
      </c>
      <c r="D17" s="57">
        <v>492</v>
      </c>
      <c r="E17" t="str">
        <v>Kati</v>
      </c>
      <c r="F17" t="str">
        <v>Vaarmann</v>
      </c>
      <c r="G17" t="str">
        <f t="shared" si="0"/>
        <v>naine</v>
      </c>
      <c r="H17" s="98">
        <f t="shared" si="1"/>
        <v>19506</v>
      </c>
      <c r="I17">
        <v>5</v>
      </c>
      <c r="J17">
        <f t="shared" ca="1" si="2"/>
        <v>73</v>
      </c>
      <c r="K17" s="98">
        <f ca="1"/>
        <v>46169</v>
      </c>
      <c r="L17" s="98">
        <f ca="1"/>
        <v>46534</v>
      </c>
    </row>
    <row r="18" spans="2:12" x14ac:dyDescent="0.35">
      <c r="B18" s="12" t="s">
        <v>38</v>
      </c>
      <c r="C18" s="13" t="s">
        <v>39</v>
      </c>
      <c r="D18" s="57">
        <v>281</v>
      </c>
      <c r="E18" t="str">
        <v>Kairi</v>
      </c>
      <c r="F18" t="str">
        <v>Švarts</v>
      </c>
      <c r="G18" t="str">
        <f t="shared" si="0"/>
        <v>naine</v>
      </c>
      <c r="H18" s="98">
        <f t="shared" si="1"/>
        <v>30230</v>
      </c>
      <c r="I18">
        <v>10</v>
      </c>
      <c r="J18">
        <f t="shared" ca="1" si="2"/>
        <v>43</v>
      </c>
      <c r="K18" s="98">
        <f ca="1"/>
        <v>46301</v>
      </c>
      <c r="L18" s="98">
        <f ca="1"/>
        <v>46301</v>
      </c>
    </row>
    <row r="19" spans="2:12" x14ac:dyDescent="0.35">
      <c r="B19" s="12" t="s">
        <v>40</v>
      </c>
      <c r="C19" s="13">
        <v>60806223892</v>
      </c>
      <c r="D19" s="57">
        <v>1323</v>
      </c>
      <c r="E19" t="str">
        <v>Signe</v>
      </c>
      <c r="F19" t="str">
        <v>Räämet</v>
      </c>
      <c r="G19" t="str">
        <f t="shared" si="0"/>
        <v>naine</v>
      </c>
      <c r="H19" s="98">
        <f t="shared" si="1"/>
        <v>39621</v>
      </c>
      <c r="I19">
        <v>6</v>
      </c>
      <c r="J19">
        <f t="shared" ca="1" si="2"/>
        <v>18</v>
      </c>
      <c r="K19" s="98">
        <f ca="1"/>
        <v>46195</v>
      </c>
      <c r="L19" s="98">
        <f ca="1"/>
        <v>46560</v>
      </c>
    </row>
    <row r="20" spans="2:12" x14ac:dyDescent="0.35">
      <c r="B20" s="12" t="s">
        <v>41</v>
      </c>
      <c r="C20" s="13" t="s">
        <v>42</v>
      </c>
      <c r="D20" s="57">
        <v>1732</v>
      </c>
      <c r="E20" t="str">
        <v>Marika</v>
      </c>
      <c r="F20" t="str">
        <v>Mullari</v>
      </c>
      <c r="G20" t="str">
        <f t="shared" si="0"/>
        <v>naine</v>
      </c>
      <c r="H20" s="98">
        <f t="shared" si="1"/>
        <v>18545</v>
      </c>
      <c r="I20">
        <v>10</v>
      </c>
      <c r="J20">
        <f t="shared" ca="1" si="2"/>
        <v>75</v>
      </c>
      <c r="K20" s="98">
        <f ca="1"/>
        <v>46304</v>
      </c>
      <c r="L20" s="98">
        <f ca="1"/>
        <v>46304</v>
      </c>
    </row>
    <row r="21" spans="2:12" x14ac:dyDescent="0.35">
      <c r="B21" s="12" t="s">
        <v>43</v>
      </c>
      <c r="C21" s="13">
        <v>50110107305</v>
      </c>
      <c r="D21" s="57">
        <v>1770</v>
      </c>
      <c r="E21" t="str">
        <v>Ahti</v>
      </c>
      <c r="F21" t="str">
        <v>Sillmann</v>
      </c>
      <c r="G21" t="str">
        <f t="shared" si="0"/>
        <v>mees</v>
      </c>
      <c r="H21" s="98">
        <f t="shared" si="1"/>
        <v>37174</v>
      </c>
      <c r="I21">
        <v>10</v>
      </c>
      <c r="J21">
        <f t="shared" ca="1" si="2"/>
        <v>24</v>
      </c>
      <c r="K21" s="98">
        <f ca="1"/>
        <v>46305</v>
      </c>
      <c r="L21" s="98">
        <f ca="1"/>
        <v>46305</v>
      </c>
    </row>
    <row r="22" spans="2:12" x14ac:dyDescent="0.35">
      <c r="B22" s="12" t="s">
        <v>44</v>
      </c>
      <c r="C22" s="13" t="s">
        <v>45</v>
      </c>
      <c r="D22" s="57">
        <v>639</v>
      </c>
      <c r="E22" t="str">
        <v>Siina</v>
      </c>
      <c r="F22" t="str">
        <v>Keerup</v>
      </c>
      <c r="G22" t="str">
        <f t="shared" si="0"/>
        <v>naine</v>
      </c>
      <c r="H22" s="98">
        <f t="shared" si="1"/>
        <v>30429</v>
      </c>
      <c r="I22">
        <v>4</v>
      </c>
      <c r="J22">
        <f t="shared" ca="1" si="2"/>
        <v>43</v>
      </c>
      <c r="K22" s="98">
        <f ca="1"/>
        <v>46135</v>
      </c>
      <c r="L22" s="98">
        <f ca="1"/>
        <v>46500</v>
      </c>
    </row>
    <row r="23" spans="2:12" x14ac:dyDescent="0.35">
      <c r="B23" s="12" t="s">
        <v>46</v>
      </c>
      <c r="C23" s="13" t="s">
        <v>47</v>
      </c>
      <c r="D23" s="57">
        <v>1821</v>
      </c>
      <c r="E23" t="str">
        <v>Pirjo</v>
      </c>
      <c r="F23" t="str">
        <v>Kuhi</v>
      </c>
      <c r="G23" t="str">
        <f t="shared" si="0"/>
        <v>naine</v>
      </c>
      <c r="H23" s="98">
        <f t="shared" si="1"/>
        <v>23100</v>
      </c>
      <c r="I23">
        <v>3</v>
      </c>
      <c r="J23">
        <f t="shared" ca="1" si="2"/>
        <v>63</v>
      </c>
      <c r="K23" s="98">
        <f ca="1"/>
        <v>46111</v>
      </c>
      <c r="L23" s="98">
        <f ca="1"/>
        <v>46476</v>
      </c>
    </row>
    <row r="24" spans="2:12" x14ac:dyDescent="0.35">
      <c r="B24" s="12" t="s">
        <v>48</v>
      </c>
      <c r="C24" s="13">
        <v>50807182219</v>
      </c>
      <c r="D24" s="57">
        <v>1297</v>
      </c>
      <c r="E24" t="str">
        <v>Kristjan</v>
      </c>
      <c r="F24" t="str">
        <v>Reinhold</v>
      </c>
      <c r="G24" t="str">
        <f t="shared" si="0"/>
        <v>mees</v>
      </c>
      <c r="H24" s="98">
        <f t="shared" si="1"/>
        <v>39647</v>
      </c>
      <c r="I24">
        <v>7</v>
      </c>
      <c r="J24">
        <f t="shared" ca="1" si="2"/>
        <v>18</v>
      </c>
      <c r="K24" s="98">
        <f ca="1"/>
        <v>46221</v>
      </c>
      <c r="L24" s="98">
        <f ca="1"/>
        <v>46586</v>
      </c>
    </row>
    <row r="25" spans="2:12" x14ac:dyDescent="0.35">
      <c r="B25" s="12" t="s">
        <v>49</v>
      </c>
      <c r="C25" s="13" t="s">
        <v>50</v>
      </c>
      <c r="D25" s="57">
        <v>1962</v>
      </c>
      <c r="E25" t="str">
        <v>Marek</v>
      </c>
      <c r="F25" t="str">
        <v>Västrik</v>
      </c>
      <c r="G25" t="str">
        <f t="shared" si="0"/>
        <v>mees</v>
      </c>
      <c r="H25" s="98">
        <f t="shared" si="1"/>
        <v>21861</v>
      </c>
      <c r="I25">
        <v>11</v>
      </c>
      <c r="J25">
        <f t="shared" ca="1" si="2"/>
        <v>66</v>
      </c>
      <c r="K25" s="98">
        <f ca="1"/>
        <v>46333</v>
      </c>
      <c r="L25" s="98">
        <f ca="1"/>
        <v>46333</v>
      </c>
    </row>
    <row r="26" spans="2:12" x14ac:dyDescent="0.35">
      <c r="B26" s="12" t="s">
        <v>51</v>
      </c>
      <c r="C26" s="13" t="s">
        <v>52</v>
      </c>
      <c r="D26" s="57">
        <v>754</v>
      </c>
      <c r="E26" t="str">
        <v>Kristjan</v>
      </c>
      <c r="F26" t="str">
        <v>Martverk</v>
      </c>
      <c r="G26" t="str">
        <f t="shared" si="0"/>
        <v>mees</v>
      </c>
      <c r="H26" s="98">
        <f t="shared" si="1"/>
        <v>19312</v>
      </c>
      <c r="I26">
        <v>11</v>
      </c>
      <c r="J26">
        <f t="shared" ca="1" si="2"/>
        <v>73</v>
      </c>
      <c r="K26" s="98">
        <f ca="1"/>
        <v>46340</v>
      </c>
      <c r="L26" s="98">
        <f ca="1"/>
        <v>46340</v>
      </c>
    </row>
    <row r="27" spans="2:12" x14ac:dyDescent="0.35">
      <c r="B27" s="12" t="s">
        <v>53</v>
      </c>
      <c r="C27" s="13">
        <v>60506221506</v>
      </c>
      <c r="D27" s="57">
        <v>1246</v>
      </c>
      <c r="E27" t="str">
        <v>Reeli</v>
      </c>
      <c r="F27" t="str">
        <v>Randrüüt</v>
      </c>
      <c r="G27" t="str">
        <f t="shared" si="0"/>
        <v>naine</v>
      </c>
      <c r="H27" s="98">
        <f t="shared" si="1"/>
        <v>38525</v>
      </c>
      <c r="I27">
        <v>6</v>
      </c>
      <c r="J27">
        <f t="shared" ca="1" si="2"/>
        <v>21</v>
      </c>
      <c r="K27" s="98">
        <f ca="1"/>
        <v>46195</v>
      </c>
      <c r="L27" s="98">
        <f ca="1"/>
        <v>46560</v>
      </c>
    </row>
    <row r="28" spans="2:12" x14ac:dyDescent="0.35">
      <c r="B28" s="12" t="s">
        <v>54</v>
      </c>
      <c r="C28" s="13" t="s">
        <v>55</v>
      </c>
      <c r="D28" s="57">
        <v>1131</v>
      </c>
      <c r="E28" t="str">
        <v>Jaagup</v>
      </c>
      <c r="F28" t="str">
        <v>Kuhi</v>
      </c>
      <c r="G28" t="str">
        <f t="shared" si="0"/>
        <v>mees</v>
      </c>
      <c r="H28" s="98">
        <f t="shared" si="1"/>
        <v>30106</v>
      </c>
      <c r="I28">
        <v>6</v>
      </c>
      <c r="J28">
        <f t="shared" ca="1" si="2"/>
        <v>44</v>
      </c>
      <c r="K28" s="98">
        <f ca="1"/>
        <v>46177</v>
      </c>
      <c r="L28" s="98">
        <f ca="1"/>
        <v>46542</v>
      </c>
    </row>
    <row r="29" spans="2:12" x14ac:dyDescent="0.35">
      <c r="B29" s="12" t="s">
        <v>56</v>
      </c>
      <c r="C29" s="13" t="s">
        <v>57</v>
      </c>
      <c r="D29" s="57">
        <v>850</v>
      </c>
      <c r="E29" t="str">
        <v>Angelika</v>
      </c>
      <c r="F29" t="str">
        <v>Tammik</v>
      </c>
      <c r="G29" t="str">
        <f t="shared" si="0"/>
        <v>naine</v>
      </c>
      <c r="H29" s="98">
        <f t="shared" si="1"/>
        <v>32568</v>
      </c>
      <c r="I29">
        <v>3</v>
      </c>
      <c r="J29">
        <f t="shared" ca="1" si="2"/>
        <v>37</v>
      </c>
      <c r="K29" s="98">
        <f ca="1"/>
        <v>46082</v>
      </c>
      <c r="L29" s="98">
        <f ca="1"/>
        <v>46447</v>
      </c>
    </row>
    <row r="30" spans="2:12" x14ac:dyDescent="0.35">
      <c r="B30" s="12" t="s">
        <v>58</v>
      </c>
      <c r="C30" s="13">
        <v>60310169338</v>
      </c>
      <c r="D30" s="57">
        <v>1202</v>
      </c>
      <c r="E30" t="str">
        <v>Angelika</v>
      </c>
      <c r="F30" t="str">
        <v>Kukk</v>
      </c>
      <c r="G30" t="str">
        <f t="shared" si="0"/>
        <v>naine</v>
      </c>
      <c r="H30" s="98">
        <f t="shared" si="1"/>
        <v>37910</v>
      </c>
      <c r="I30">
        <v>10</v>
      </c>
      <c r="J30">
        <f t="shared" ca="1" si="2"/>
        <v>22</v>
      </c>
      <c r="K30" s="98">
        <f ca="1"/>
        <v>46311</v>
      </c>
      <c r="L30" s="98">
        <f ca="1"/>
        <v>46311</v>
      </c>
    </row>
    <row r="31" spans="2:12" x14ac:dyDescent="0.35">
      <c r="B31" s="12" t="s">
        <v>59</v>
      </c>
      <c r="C31" s="13" t="s">
        <v>60</v>
      </c>
      <c r="D31" s="57">
        <v>933</v>
      </c>
      <c r="E31" t="str">
        <v>Kaie</v>
      </c>
      <c r="F31" t="str">
        <v>Vaask</v>
      </c>
      <c r="G31" t="str">
        <f t="shared" si="0"/>
        <v>naine</v>
      </c>
      <c r="H31" s="98">
        <f t="shared" si="1"/>
        <v>27404</v>
      </c>
      <c r="I31">
        <v>1</v>
      </c>
      <c r="J31">
        <f t="shared" ca="1" si="2"/>
        <v>51</v>
      </c>
      <c r="K31" s="98">
        <f ca="1"/>
        <v>46032</v>
      </c>
      <c r="L31" s="98">
        <f ca="1"/>
        <v>46397</v>
      </c>
    </row>
    <row r="35" spans="4:4" x14ac:dyDescent="0.35">
      <c r="D35" s="56"/>
    </row>
    <row r="36" spans="4:4" x14ac:dyDescent="0.35">
      <c r="D36" s="56"/>
    </row>
    <row r="37" spans="4:4" x14ac:dyDescent="0.35">
      <c r="D37" s="56"/>
    </row>
    <row r="38" spans="4:4" x14ac:dyDescent="0.35">
      <c r="D38" s="56"/>
    </row>
    <row r="39" spans="4:4" x14ac:dyDescent="0.35">
      <c r="D39" s="56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56</vt:i4>
      </vt:variant>
    </vt:vector>
  </HeadingPairs>
  <TitlesOfParts>
    <vt:vector size="66" baseType="lpstr">
      <vt:lpstr>Tiitel</vt:lpstr>
      <vt:lpstr>Kuupäev</vt:lpstr>
      <vt:lpstr>Kellaaeg</vt:lpstr>
      <vt:lpstr>Tekst</vt:lpstr>
      <vt:lpstr>Infofunktsioonid</vt:lpstr>
      <vt:lpstr>Loogika</vt:lpstr>
      <vt:lpstr>Isikukood</vt:lpstr>
      <vt:lpstr>IFs</vt:lpstr>
      <vt:lpstr>Isikud</vt:lpstr>
      <vt:lpstr>Hinded</vt:lpstr>
      <vt:lpstr>Aeg</vt:lpstr>
      <vt:lpstr>Aeg_tekstina</vt:lpstr>
      <vt:lpstr>Aeg_tekstina_1</vt:lpstr>
      <vt:lpstr>Tekst!Algus</vt:lpstr>
      <vt:lpstr>Algus</vt:lpstr>
      <vt:lpstr>Amet</vt:lpstr>
      <vt:lpstr>Isikud!Eesnimi</vt:lpstr>
      <vt:lpstr>Isikukood!Eesnimi</vt:lpstr>
      <vt:lpstr>Eesnimi</vt:lpstr>
      <vt:lpstr>Elatud_päevade_arv</vt:lpstr>
      <vt:lpstr>Fn_SUBSTITUDE_abil_asendada_viimane_punkt_kooloniga</vt:lpstr>
      <vt:lpstr>Fn_SUBSTITUDE_abil_eemaldada_koma</vt:lpstr>
      <vt:lpstr>Hind</vt:lpstr>
      <vt:lpstr>Isikud!Isikukood</vt:lpstr>
      <vt:lpstr>Isikukood</vt:lpstr>
      <vt:lpstr>Isikud!Jooksva_aasta_sünnipäev</vt:lpstr>
      <vt:lpstr>Jooksva_aasta_sünnipäev</vt:lpstr>
      <vt:lpstr>Järgmine_sünnipäev</vt:lpstr>
      <vt:lpstr>Kellaaeg</vt:lpstr>
      <vt:lpstr>Kestus</vt:lpstr>
      <vt:lpstr>Kuu</vt:lpstr>
      <vt:lpstr>Kuupäev</vt:lpstr>
      <vt:lpstr>Linn</vt:lpstr>
      <vt:lpstr>Tekst!Lõpp</vt:lpstr>
      <vt:lpstr>Lõpp</vt:lpstr>
      <vt:lpstr>Makstud</vt:lpstr>
      <vt:lpstr>Mitmes_on_tühik</vt:lpstr>
      <vt:lpstr>Nime_pikkus</vt:lpstr>
      <vt:lpstr>IFs!Nimi</vt:lpstr>
      <vt:lpstr>Isikud!Nimi</vt:lpstr>
      <vt:lpstr>Nimi</vt:lpstr>
      <vt:lpstr>Nädalapäev</vt:lpstr>
      <vt:lpstr>IFs!Palk</vt:lpstr>
      <vt:lpstr>Palk</vt:lpstr>
      <vt:lpstr>Isikud!Perenimi</vt:lpstr>
      <vt:lpstr>Isikukood!Perenimi</vt:lpstr>
      <vt:lpstr>Perenimi</vt:lpstr>
      <vt:lpstr>PERENIMI__Eesnimi</vt:lpstr>
      <vt:lpstr>Päeva_maksumus</vt:lpstr>
      <vt:lpstr>RANK</vt:lpstr>
      <vt:lpstr>Sellise__juubeli__kuupäev</vt:lpstr>
      <vt:lpstr>Sihtkoht</vt:lpstr>
      <vt:lpstr>IFs!Sugu</vt:lpstr>
      <vt:lpstr>Isikud!Sugu</vt:lpstr>
      <vt:lpstr>Sugu</vt:lpstr>
      <vt:lpstr>Isikud!Sünniaeg</vt:lpstr>
      <vt:lpstr>Isikukood!Sünniaeg</vt:lpstr>
      <vt:lpstr>Sünniaeg</vt:lpstr>
      <vt:lpstr>Sünnikuu</vt:lpstr>
      <vt:lpstr>Tunde</vt:lpstr>
      <vt:lpstr>Tunnitasu</vt:lpstr>
      <vt:lpstr>täna</vt:lpstr>
      <vt:lpstr>IFs!Vanus</vt:lpstr>
      <vt:lpstr>Isikud!Vanus</vt:lpstr>
      <vt:lpstr>Vanus</vt:lpstr>
      <vt:lpstr>Vanus__juubeli__ajal</vt:lpstr>
    </vt:vector>
  </TitlesOfParts>
  <Company>Tallinn University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 Antoi</dc:creator>
  <cp:lastModifiedBy>Olga Mironova</cp:lastModifiedBy>
  <dcterms:created xsi:type="dcterms:W3CDTF">2024-07-25T17:51:10Z</dcterms:created>
  <dcterms:modified xsi:type="dcterms:W3CDTF">2026-09-10T10:40:21Z</dcterms:modified>
</cp:coreProperties>
</file>