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Kersti.Antoi\IDK1615\IABB21\"/>
    </mc:Choice>
  </mc:AlternateContent>
  <xr:revisionPtr revIDLastSave="0" documentId="13_ncr:1_{D22CA69B-5B5E-4CC0-B216-B157C3F744FA}" xr6:coauthVersionLast="47" xr6:coauthVersionMax="47" xr10:uidLastSave="{00000000-0000-0000-0000-000000000000}"/>
  <bookViews>
    <workbookView xWindow="-120" yWindow="-120" windowWidth="38640" windowHeight="21240" xr2:uid="{E10E007F-2D9B-4449-8452-EF284CE71F48}"/>
  </bookViews>
  <sheets>
    <sheet name="Kuupäev" sheetId="4" r:id="rId1"/>
    <sheet name="Kellaaeg" sheetId="1" r:id="rId2"/>
    <sheet name="Tekst" sheetId="7" r:id="rId3"/>
    <sheet name="Infofunktsioonid" sheetId="10" state="hidden" r:id="rId4"/>
    <sheet name="Loogika" sheetId="8" r:id="rId5"/>
    <sheet name="Isikukood" sheetId="5" r:id="rId6"/>
    <sheet name="IFs" sheetId="6" r:id="rId7"/>
    <sheet name="Aeg nuputamiseks" sheetId="2" r:id="rId8"/>
    <sheet name="Isikud" sheetId="3" r:id="rId9"/>
    <sheet name="Hinded" sheetId="9" r:id="rId10"/>
  </sheets>
  <externalReferences>
    <externalReference r:id="rId11"/>
  </externalReferences>
  <definedNames>
    <definedName name="_xlnm._FilterDatabase" localSheetId="6" hidden="1">IFs!$B$3:$I$91</definedName>
    <definedName name="Aeg">Tekst!$C$38:$C$45</definedName>
    <definedName name="Algus" localSheetId="2">Tekst!$E$38:$E$45</definedName>
    <definedName name="Algus">Kellaaeg!$C$8:$C$12</definedName>
    <definedName name="Amet">IFs!$G$4:$G$91</definedName>
    <definedName name="Amet1">IFs!$L$12:$L$19</definedName>
    <definedName name="Eesnimi">Tekst!$E$7:$E$10</definedName>
    <definedName name="elukohad" hidden="1">'[1]abi '!$C$7:$C$24</definedName>
    <definedName name="Hind">Tekst!$D$38:$D$45</definedName>
    <definedName name="juhus">IFs!$I$4:$I$91</definedName>
    <definedName name="Kestus">Tekst!$G$38:$G$45</definedName>
    <definedName name="Kuu">IFs!$F$4:$F$91</definedName>
    <definedName name="Linn">IFs!$H$4:$H$91</definedName>
    <definedName name="Linn1">IFs!$L$26:$L$38</definedName>
    <definedName name="Linnad" hidden="1">'[1]abi '!$E$7:$E$12</definedName>
    <definedName name="Lõpp" localSheetId="2">Tekst!$F$38:$F$45</definedName>
    <definedName name="Lõpp">Kellaaeg!$D$8:$D$12</definedName>
    <definedName name="Mitmes_on_tühik">Tekst!$D$7:$D$10</definedName>
    <definedName name="Nime_pikkus">Tekst!$C$7:$C$10</definedName>
    <definedName name="Nimi" localSheetId="6">IFs!$B$4:$B$91</definedName>
    <definedName name="Nimi">Tekst!$B$7:$B$10</definedName>
    <definedName name="Nädalapäev">Kellaaeg!$B$8:$B$12</definedName>
    <definedName name="Palk" localSheetId="6">IFs!$E$4:$E$91</definedName>
    <definedName name="Palk">Kellaaeg!$F$8:$F$12</definedName>
    <definedName name="Perenimi">Tekst!$F$7:$F$10</definedName>
    <definedName name="PERENIMI__Eesnimi">Tekst!$G$7:$G$10</definedName>
    <definedName name="Päeva_maksumus">Tekst!$H$38:$H$45</definedName>
    <definedName name="RANK">Tekst!$I$38:$I$45</definedName>
    <definedName name="Sihtkoht">Tekst!$B$38:$B$45</definedName>
    <definedName name="sood">IFs!$M$25:$N$25</definedName>
    <definedName name="Sugu">IFs!$C$4:$C$91</definedName>
    <definedName name="synniaeg">Kuupäev!$B$3</definedName>
    <definedName name="Tunde">Kellaaeg!$E$8:$E$12</definedName>
    <definedName name="Tunnitasu">Kellaaeg!$C$3</definedName>
    <definedName name="täna">Kuupäev!$B$4</definedName>
    <definedName name="Vanus">IFs!$D$4:$D$91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8" l="1"/>
  <c r="E23" i="8"/>
  <c r="E22" i="8"/>
  <c r="E21" i="8"/>
  <c r="E20" i="8"/>
  <c r="E19" i="8"/>
  <c r="E18" i="8" l="1"/>
  <c r="E17" i="8"/>
  <c r="M26" i="6" a="1"/>
  <c r="M26" i="6" s="1"/>
  <c r="O13" i="6"/>
  <c r="P13" i="6"/>
  <c r="O14" i="6"/>
  <c r="P14" i="6"/>
  <c r="O15" i="6"/>
  <c r="P15" i="6"/>
  <c r="O16" i="6"/>
  <c r="P16" i="6"/>
  <c r="O17" i="6"/>
  <c r="P17" i="6"/>
  <c r="O18" i="6"/>
  <c r="P18" i="6"/>
  <c r="O19" i="6"/>
  <c r="P19" i="6"/>
  <c r="P12" i="6"/>
  <c r="O12" i="6"/>
  <c r="N12" i="6" a="1"/>
  <c r="N12" i="6" s="1"/>
  <c r="P6" i="6"/>
  <c r="P5" i="6"/>
  <c r="P4" i="6"/>
  <c r="M19" i="6"/>
  <c r="M14" i="6"/>
  <c r="M15" i="6"/>
  <c r="M16" i="6"/>
  <c r="M17" i="6"/>
  <c r="M18" i="6"/>
  <c r="M13" i="6"/>
  <c r="M12" i="6"/>
  <c r="D13" i="8"/>
  <c r="L12" i="8"/>
  <c r="L11" i="8"/>
  <c r="D12" i="8"/>
  <c r="D11" i="8"/>
  <c r="D8" i="8"/>
  <c r="D7" i="8"/>
  <c r="D6" i="8"/>
  <c r="D5" i="8"/>
  <c r="D4" i="8"/>
  <c r="I39" i="7"/>
  <c r="I40" i="7"/>
  <c r="I41" i="7"/>
  <c r="I42" i="7"/>
  <c r="I43" i="7"/>
  <c r="I44" i="7"/>
  <c r="I45" i="7"/>
  <c r="I38" i="7"/>
  <c r="F39" i="7"/>
  <c r="F40" i="7"/>
  <c r="F41" i="7"/>
  <c r="F42" i="7"/>
  <c r="F43" i="7"/>
  <c r="F44" i="7"/>
  <c r="F45" i="7"/>
  <c r="F38" i="7"/>
  <c r="E38" i="7" a="1"/>
  <c r="E38" i="7" s="1"/>
  <c r="G38" i="7" s="1" a="1"/>
  <c r="G38" i="7" s="1"/>
  <c r="H38" i="7" s="1" a="1"/>
  <c r="E29" i="7"/>
  <c r="E30" i="7"/>
  <c r="E31" i="7"/>
  <c r="E28" i="7"/>
  <c r="D28" i="7"/>
  <c r="D29" i="7"/>
  <c r="D30" i="7"/>
  <c r="D31" i="7"/>
  <c r="C29" i="7"/>
  <c r="C30" i="7"/>
  <c r="C31" i="7"/>
  <c r="C28" i="7"/>
  <c r="C21" i="7"/>
  <c r="D21" i="7" s="1"/>
  <c r="C19" i="7"/>
  <c r="D19" i="7"/>
  <c r="C20" i="7"/>
  <c r="D20" i="7" s="1"/>
  <c r="C18" i="7"/>
  <c r="D18" i="7"/>
  <c r="F9" i="7"/>
  <c r="F10" i="7"/>
  <c r="F8" i="7"/>
  <c r="E7" i="7" a="1"/>
  <c r="E7" i="7" s="1"/>
  <c r="D7" i="7" a="1"/>
  <c r="D7" i="7" s="1"/>
  <c r="C7" i="7" a="1"/>
  <c r="C7" i="7" s="1"/>
  <c r="F7" i="7" s="1"/>
  <c r="I14" i="1"/>
  <c r="E8" i="1" a="1"/>
  <c r="E8" i="1" s="1"/>
  <c r="E18" i="1" s="1"/>
  <c r="B21" i="4"/>
  <c r="B22" i="4" s="1"/>
  <c r="B20" i="4"/>
  <c r="B19" i="4"/>
  <c r="B18" i="4"/>
  <c r="B17" i="4"/>
  <c r="B16" i="4"/>
  <c r="C12" i="4"/>
  <c r="C13" i="4"/>
  <c r="C11" i="4"/>
  <c r="B12" i="4"/>
  <c r="B13" i="4"/>
  <c r="B11" i="4"/>
  <c r="B4" i="4"/>
  <c r="F3" i="4" s="1"/>
  <c r="M9" i="6"/>
  <c r="Q4" i="6"/>
  <c r="F2" i="7"/>
  <c r="Q5" i="6"/>
  <c r="Q6" i="6"/>
  <c r="O9" i="6"/>
  <c r="G7" i="7" l="1" a="1"/>
  <c r="G7" i="7" s="1"/>
  <c r="H38" i="7"/>
  <c r="E14" i="1"/>
  <c r="F8" i="1" a="1"/>
  <c r="F8" i="1" s="1"/>
  <c r="F14" i="1" s="1"/>
  <c r="F5" i="4"/>
  <c r="F4" i="4"/>
  <c r="I35" i="7"/>
  <c r="B13" i="10" l="1"/>
  <c r="E21" i="10"/>
  <c r="E22" i="10"/>
  <c r="E20" i="10"/>
  <c r="E18" i="10"/>
  <c r="E17" i="10"/>
  <c r="E16" i="10"/>
  <c r="J14" i="10"/>
  <c r="B14" i="10"/>
  <c r="G14" i="10" s="1"/>
  <c r="J13" i="10"/>
  <c r="H13" i="10"/>
  <c r="J12" i="10"/>
  <c r="H12" i="10"/>
  <c r="B12" i="10"/>
  <c r="I12" i="10" s="1"/>
  <c r="J11" i="10"/>
  <c r="B11" i="10"/>
  <c r="H11" i="10" s="1"/>
  <c r="J10" i="10"/>
  <c r="I10" i="10"/>
  <c r="H10" i="10"/>
  <c r="G10" i="10"/>
  <c r="F10" i="10"/>
  <c r="E10" i="10"/>
  <c r="D10" i="10"/>
  <c r="C10" i="10"/>
  <c r="J9" i="10"/>
  <c r="I9" i="10"/>
  <c r="H9" i="10"/>
  <c r="G9" i="10"/>
  <c r="F9" i="10"/>
  <c r="E9" i="10"/>
  <c r="D9" i="10"/>
  <c r="C9" i="10"/>
  <c r="J8" i="10"/>
  <c r="B8" i="10"/>
  <c r="C8" i="10" s="1"/>
  <c r="J7" i="10"/>
  <c r="B7" i="10"/>
  <c r="D7" i="10" s="1"/>
  <c r="J6" i="10"/>
  <c r="I6" i="10"/>
  <c r="H6" i="10"/>
  <c r="G6" i="10"/>
  <c r="F6" i="10"/>
  <c r="E6" i="10"/>
  <c r="D6" i="10"/>
  <c r="C6" i="10"/>
  <c r="J5" i="10"/>
  <c r="I5" i="10"/>
  <c r="B5" i="10"/>
  <c r="E5" i="10" s="1"/>
  <c r="J4" i="10"/>
  <c r="I4" i="10"/>
  <c r="H4" i="10"/>
  <c r="G4" i="10"/>
  <c r="F4" i="10"/>
  <c r="E4" i="10"/>
  <c r="D4" i="10"/>
  <c r="C4" i="10"/>
  <c r="F24" i="8"/>
  <c r="F23" i="8"/>
  <c r="F22" i="8"/>
  <c r="F21" i="8"/>
  <c r="F20" i="8"/>
  <c r="F19" i="8"/>
  <c r="F18" i="8"/>
  <c r="F17" i="8"/>
  <c r="E12" i="8"/>
  <c r="D24" i="7"/>
  <c r="C4" i="7"/>
  <c r="C18" i="4"/>
  <c r="E2" i="10"/>
  <c r="G2" i="10"/>
  <c r="E11" i="8"/>
  <c r="C25" i="7"/>
  <c r="F4" i="1"/>
  <c r="C16" i="4"/>
  <c r="F21" i="10"/>
  <c r="F1" i="10"/>
  <c r="I2" i="10"/>
  <c r="D14" i="7"/>
  <c r="G4" i="4"/>
  <c r="E6" i="8"/>
  <c r="B8" i="4"/>
  <c r="E5" i="8"/>
  <c r="C20" i="4"/>
  <c r="G3" i="4"/>
  <c r="C16" i="10"/>
  <c r="E4" i="8"/>
  <c r="E4" i="7"/>
  <c r="C19" i="4"/>
  <c r="B5" i="4"/>
  <c r="C18" i="10"/>
  <c r="E13" i="8"/>
  <c r="E25" i="7"/>
  <c r="D3" i="7"/>
  <c r="C17" i="4"/>
  <c r="F20" i="10"/>
  <c r="C17" i="10"/>
  <c r="E8" i="8"/>
  <c r="C15" i="7"/>
  <c r="E5" i="1"/>
  <c r="G5" i="4"/>
  <c r="C2" i="10"/>
  <c r="C22" i="4"/>
  <c r="H1" i="10"/>
  <c r="C21" i="4"/>
  <c r="J1" i="10"/>
  <c r="F23" i="10"/>
  <c r="F3" i="7"/>
  <c r="D1" i="10"/>
  <c r="E7" i="8"/>
  <c r="F22" i="10"/>
  <c r="G1" i="7"/>
  <c r="D5" i="10" l="1"/>
  <c r="F5" i="10"/>
  <c r="B23" i="10"/>
  <c r="E23" i="10" s="1"/>
  <c r="D11" i="10"/>
  <c r="C14" i="10"/>
  <c r="E11" i="10"/>
  <c r="D14" i="10"/>
  <c r="F11" i="10"/>
  <c r="D13" i="10"/>
  <c r="F14" i="10"/>
  <c r="G11" i="10"/>
  <c r="E13" i="10"/>
  <c r="H14" i="10"/>
  <c r="I11" i="10"/>
  <c r="G13" i="10"/>
  <c r="I14" i="10"/>
  <c r="C11" i="10"/>
  <c r="I13" i="10"/>
  <c r="E7" i="10"/>
  <c r="F7" i="10"/>
  <c r="C7" i="10"/>
  <c r="H7" i="10"/>
  <c r="I7" i="10"/>
  <c r="G5" i="10"/>
  <c r="E8" i="10"/>
  <c r="C12" i="10"/>
  <c r="H5" i="10"/>
  <c r="G7" i="10"/>
  <c r="F8" i="10"/>
  <c r="D12" i="10"/>
  <c r="C13" i="10"/>
  <c r="G8" i="10"/>
  <c r="E12" i="10"/>
  <c r="D8" i="10"/>
  <c r="H8" i="10"/>
  <c r="F12" i="10"/>
  <c r="C5" i="10"/>
  <c r="I8" i="10"/>
  <c r="G12" i="10"/>
  <c r="F13" i="10"/>
  <c r="E14" i="10"/>
  <c r="I91" i="6" l="1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F20" i="9"/>
  <c r="E20" i="9"/>
  <c r="D20" i="9"/>
  <c r="C20" i="9"/>
  <c r="F19" i="9"/>
  <c r="E19" i="9"/>
  <c r="D19" i="9"/>
  <c r="C19" i="9"/>
  <c r="F18" i="9"/>
  <c r="E18" i="9"/>
  <c r="D18" i="9"/>
  <c r="C18" i="9"/>
  <c r="F17" i="9"/>
  <c r="E17" i="9"/>
  <c r="D17" i="9"/>
  <c r="C17" i="9"/>
  <c r="F16" i="9"/>
  <c r="E16" i="9"/>
  <c r="D16" i="9"/>
  <c r="C16" i="9"/>
  <c r="F15" i="9"/>
  <c r="E15" i="9"/>
  <c r="D15" i="9"/>
  <c r="C15" i="9"/>
  <c r="F14" i="9"/>
  <c r="E14" i="9"/>
  <c r="D14" i="9"/>
  <c r="C14" i="9"/>
  <c r="F13" i="9"/>
  <c r="E13" i="9"/>
  <c r="D13" i="9"/>
  <c r="C13" i="9"/>
  <c r="F12" i="9"/>
  <c r="E12" i="9"/>
  <c r="D12" i="9"/>
  <c r="C12" i="9"/>
  <c r="F11" i="9"/>
  <c r="E11" i="9"/>
  <c r="D11" i="9"/>
  <c r="C11" i="9"/>
  <c r="B15" i="5" l="1"/>
  <c r="F13" i="5"/>
  <c r="G13" i="5" s="1"/>
  <c r="E13" i="5"/>
  <c r="F12" i="5"/>
  <c r="G12" i="5" s="1"/>
  <c r="E12" i="5"/>
  <c r="F11" i="5"/>
  <c r="G11" i="5" s="1"/>
  <c r="E11" i="5"/>
  <c r="F10" i="5"/>
  <c r="G10" i="5" s="1"/>
  <c r="E10" i="5"/>
  <c r="F9" i="5"/>
  <c r="G9" i="5" s="1"/>
  <c r="E9" i="5"/>
  <c r="G35" i="7"/>
  <c r="C4" i="4"/>
  <c r="H34" i="7"/>
  <c r="E35" i="7"/>
  <c r="F34" i="7"/>
  <c r="D40" i="2" l="1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E16" i="1"/>
  <c r="H8" i="1"/>
  <c r="C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E14" authorId="0" shapeId="0" xr:uid="{C3A7C44D-3A82-4624-A9B1-F027918F7410}">
      <text>
        <r>
          <rPr>
            <b/>
            <sz val="9"/>
            <color indexed="81"/>
            <rFont val="Tahoma"/>
            <family val="2"/>
            <charset val="186"/>
          </rPr>
          <t xml:space="preserve">NB! </t>
        </r>
        <r>
          <rPr>
            <sz val="9"/>
            <color indexed="81"/>
            <rFont val="Tahoma"/>
            <family val="2"/>
            <charset val="186"/>
          </rPr>
          <t>vt lahtri arvuvormingut!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Vilipõld</author>
  </authors>
  <commentList>
    <comment ref="B5" authorId="0" shapeId="0" xr:uid="{BBA472C1-2D25-4502-BA2F-E12E9D82C8A1}">
      <text>
        <r>
          <rPr>
            <sz val="12"/>
            <color indexed="8"/>
            <rFont val="Tahoma"/>
            <family val="2"/>
            <charset val="186"/>
          </rPr>
          <t>Isikukoodi</t>
        </r>
        <r>
          <rPr>
            <b/>
            <sz val="12"/>
            <color indexed="8"/>
            <rFont val="Tahoma"/>
            <family val="2"/>
            <charset val="186"/>
          </rPr>
          <t xml:space="preserve"> esimene</t>
        </r>
        <r>
          <rPr>
            <sz val="12"/>
            <color indexed="8"/>
            <rFont val="Tahoma"/>
            <family val="2"/>
            <charset val="186"/>
          </rPr>
          <t xml:space="preserve"> number näitab</t>
        </r>
        <r>
          <rPr>
            <b/>
            <sz val="12"/>
            <color indexed="8"/>
            <rFont val="Tahoma"/>
            <family val="2"/>
            <charset val="186"/>
          </rPr>
          <t xml:space="preserve"> sugu</t>
        </r>
        <r>
          <rPr>
            <sz val="12"/>
            <color indexed="8"/>
            <rFont val="Tahoma"/>
            <family val="2"/>
            <charset val="186"/>
          </rPr>
          <t>:</t>
        </r>
        <r>
          <rPr>
            <b/>
            <sz val="12"/>
            <color indexed="81"/>
            <rFont val="Tahoma"/>
            <family val="2"/>
            <charset val="186"/>
          </rPr>
          <t xml:space="preserve">
    </t>
        </r>
        <r>
          <rPr>
            <b/>
            <sz val="12"/>
            <color indexed="10"/>
            <rFont val="Tahoma"/>
            <family val="2"/>
            <charset val="186"/>
          </rPr>
          <t>paarituarv</t>
        </r>
        <r>
          <rPr>
            <b/>
            <sz val="12"/>
            <color indexed="8"/>
            <rFont val="Tahoma"/>
            <family val="2"/>
            <charset val="186"/>
          </rPr>
          <t xml:space="preserve"> (1, 3, 5)</t>
        </r>
        <r>
          <rPr>
            <b/>
            <sz val="12"/>
            <color indexed="81"/>
            <rFont val="Tahoma"/>
            <family val="2"/>
            <charset val="186"/>
          </rPr>
          <t xml:space="preserve"> -</t>
        </r>
        <r>
          <rPr>
            <sz val="12"/>
            <color indexed="10"/>
            <rFont val="Tahoma"/>
            <family val="2"/>
            <charset val="186"/>
          </rPr>
          <t xml:space="preserve"> mees</t>
        </r>
        <r>
          <rPr>
            <b/>
            <sz val="12"/>
            <color indexed="81"/>
            <rFont val="Tahoma"/>
            <family val="2"/>
            <charset val="186"/>
          </rPr>
          <t>,</t>
        </r>
        <r>
          <rPr>
            <b/>
            <sz val="12"/>
            <color indexed="8"/>
            <rFont val="Tahoma"/>
            <family val="2"/>
            <charset val="186"/>
          </rPr>
          <t xml:space="preserve"> </t>
        </r>
        <r>
          <rPr>
            <b/>
            <sz val="12"/>
            <color indexed="10"/>
            <rFont val="Tahoma"/>
            <family val="2"/>
            <charset val="186"/>
          </rPr>
          <t>paarisarv</t>
        </r>
        <r>
          <rPr>
            <b/>
            <sz val="12"/>
            <color indexed="8"/>
            <rFont val="Tahoma"/>
            <family val="2"/>
            <charset val="186"/>
          </rPr>
          <t xml:space="preserve"> (2, 4, 6)</t>
        </r>
        <r>
          <rPr>
            <b/>
            <sz val="12"/>
            <color indexed="10"/>
            <rFont val="Tahoma"/>
            <family val="2"/>
            <charset val="186"/>
          </rPr>
          <t xml:space="preserve"> </t>
        </r>
        <r>
          <rPr>
            <b/>
            <sz val="12"/>
            <color indexed="81"/>
            <rFont val="Tahoma"/>
            <family val="2"/>
            <charset val="186"/>
          </rPr>
          <t xml:space="preserve">- </t>
        </r>
        <r>
          <rPr>
            <sz val="12"/>
            <color indexed="10"/>
            <rFont val="Tahoma"/>
            <family val="2"/>
            <charset val="186"/>
          </rPr>
          <t>naine</t>
        </r>
        <r>
          <rPr>
            <b/>
            <sz val="12"/>
            <color indexed="81"/>
            <rFont val="Tahoma"/>
            <family val="2"/>
            <charset val="186"/>
          </rPr>
          <t xml:space="preserve">
2. </t>
        </r>
        <r>
          <rPr>
            <sz val="12"/>
            <color indexed="81"/>
            <rFont val="Tahoma"/>
            <family val="2"/>
            <charset val="186"/>
          </rPr>
          <t>ja</t>
        </r>
        <r>
          <rPr>
            <b/>
            <sz val="12"/>
            <color indexed="81"/>
            <rFont val="Tahoma"/>
            <family val="2"/>
            <charset val="186"/>
          </rPr>
          <t xml:space="preserve"> 3.</t>
        </r>
        <r>
          <rPr>
            <sz val="12"/>
            <color indexed="81"/>
            <rFont val="Tahoma"/>
            <family val="2"/>
            <charset val="186"/>
          </rPr>
          <t xml:space="preserve"> number - sünni aasta kaks viimast numbrit,</t>
        </r>
        <r>
          <rPr>
            <b/>
            <sz val="12"/>
            <color indexed="81"/>
            <rFont val="Tahoma"/>
            <family val="2"/>
            <charset val="186"/>
          </rPr>
          <t xml:space="preserve">
4. </t>
        </r>
        <r>
          <rPr>
            <sz val="12"/>
            <color indexed="81"/>
            <rFont val="Tahoma"/>
            <family val="2"/>
            <charset val="186"/>
          </rPr>
          <t>ja</t>
        </r>
        <r>
          <rPr>
            <b/>
            <sz val="12"/>
            <color indexed="81"/>
            <rFont val="Tahoma"/>
            <family val="2"/>
            <charset val="186"/>
          </rPr>
          <t xml:space="preserve"> 5.</t>
        </r>
        <r>
          <rPr>
            <sz val="12"/>
            <color indexed="81"/>
            <rFont val="Tahoma"/>
            <family val="2"/>
            <charset val="186"/>
          </rPr>
          <t xml:space="preserve"> number - sünni kuu number,
</t>
        </r>
        <r>
          <rPr>
            <b/>
            <sz val="12"/>
            <color indexed="81"/>
            <rFont val="Tahoma"/>
            <family val="2"/>
            <charset val="186"/>
          </rPr>
          <t>6</t>
        </r>
        <r>
          <rPr>
            <sz val="12"/>
            <color indexed="81"/>
            <rFont val="Tahoma"/>
            <family val="2"/>
            <charset val="186"/>
          </rPr>
          <t xml:space="preserve">. ja </t>
        </r>
        <r>
          <rPr>
            <b/>
            <sz val="12"/>
            <color indexed="81"/>
            <rFont val="Tahoma"/>
            <family val="2"/>
            <charset val="186"/>
          </rPr>
          <t>7</t>
        </r>
        <r>
          <rPr>
            <sz val="12"/>
            <color indexed="81"/>
            <rFont val="Tahoma"/>
            <family val="2"/>
            <charset val="186"/>
          </rPr>
          <t xml:space="preserve">. number - sünni päeva number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D7" authorId="0" shapeId="0" xr:uid="{CE5A10CA-791E-45F9-B041-B049520F33FC}">
      <text>
        <r>
          <rPr>
            <b/>
            <sz val="9"/>
            <color indexed="81"/>
            <rFont val="Tahoma"/>
            <family val="2"/>
            <charset val="186"/>
          </rPr>
          <t>Antud on sünni kuupäev. Leida sünnipäevad antud aastatel.</t>
        </r>
      </text>
    </comment>
    <comment ref="E7" authorId="0" shapeId="0" xr:uid="{ECBC830D-B41F-4FE2-A5A7-98F6469F3F1D}">
      <text>
        <r>
          <rPr>
            <sz val="9"/>
            <color indexed="81"/>
            <rFont val="Tahoma"/>
            <family val="2"/>
            <charset val="186"/>
          </rPr>
          <t>30. november antud aastal</t>
        </r>
      </text>
    </comment>
    <comment ref="F7" authorId="0" shapeId="0" xr:uid="{A8C41D68-B770-4340-8F99-3CF96258E97C}">
      <text>
        <r>
          <rPr>
            <sz val="9"/>
            <color indexed="81"/>
            <rFont val="Tahoma"/>
            <family val="2"/>
            <charset val="186"/>
          </rPr>
          <t>Andresepäeva nädalapäeva nr.</t>
        </r>
      </text>
    </comment>
    <comment ref="H7" authorId="0" shapeId="0" xr:uid="{EE0F8A35-1CBD-4118-9EF3-BF2AB0F815B0}">
      <text>
        <r>
          <rPr>
            <sz val="9"/>
            <color indexed="81"/>
            <rFont val="Tahoma"/>
            <family val="2"/>
            <charset val="186"/>
          </rPr>
          <t xml:space="preserve">1. advent on lähim pühapäev andresepäevale (30. nov)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Kersti Antoi</author>
  </authors>
  <commentList>
    <comment ref="L3" authorId="0" shapeId="0" xr:uid="{99719C2C-98BC-4F05-B585-43231B7DC6CF}">
      <text>
        <r>
          <rPr>
            <sz val="9"/>
            <color indexed="81"/>
            <rFont val="Tahoma"/>
            <family val="2"/>
            <charset val="186"/>
          </rPr>
          <t>Järgmine sünnipäev on kas jooksva aasta sünnipäev või kui see on juba olnud, siis järgmise aasta sünnipäev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<sst xmlns="http://schemas.openxmlformats.org/spreadsheetml/2006/main" count="789" uniqueCount="396">
  <si>
    <t>Töötasu arvutamine</t>
  </si>
  <si>
    <t>Tunnitasu</t>
  </si>
  <si>
    <t>Nädalapäev</t>
  </si>
  <si>
    <t>Tunde</t>
  </si>
  <si>
    <t>Palk</t>
  </si>
  <si>
    <t>Esmaspäev</t>
  </si>
  <si>
    <t>Teisipäev</t>
  </si>
  <si>
    <t>Kolmapäev</t>
  </si>
  <si>
    <t>Neljapäev</t>
  </si>
  <si>
    <t>Reede</t>
  </si>
  <si>
    <t>KOKKU</t>
  </si>
  <si>
    <t>Nädala töötasu</t>
  </si>
  <si>
    <t>Algus</t>
  </si>
  <si>
    <t>Lõpp</t>
  </si>
  <si>
    <t>Aasta</t>
  </si>
  <si>
    <t>Jõulud (25.12)</t>
  </si>
  <si>
    <t>andresepäev</t>
  </si>
  <si>
    <t>andresepäeva nädalapäev</t>
  </si>
  <si>
    <t>Pühapäev enne andresepäeva</t>
  </si>
  <si>
    <t>1. advent</t>
  </si>
  <si>
    <t>n</t>
  </si>
  <si>
    <t>Kuupäevad</t>
  </si>
  <si>
    <t>Selle kuu 
5. päev</t>
  </si>
  <si>
    <t>Kuupäev kahe nädala pärast</t>
  </si>
  <si>
    <t>Eelmise kuupäeva nädalapäev nr</t>
  </si>
  <si>
    <t>järgmise kuu 
16. päev</t>
  </si>
  <si>
    <t>järgmise kuu 
n päev</t>
  </si>
  <si>
    <t>1. kodutöö</t>
  </si>
  <si>
    <t>2. kodutöö</t>
  </si>
  <si>
    <t>3. kodutöö</t>
  </si>
  <si>
    <t>Tähtajad</t>
  </si>
  <si>
    <t>Esitatud 1</t>
  </si>
  <si>
    <t>Esitatud 2</t>
  </si>
  <si>
    <t>Esitamisprognoos</t>
  </si>
  <si>
    <t>Aivar</t>
  </si>
  <si>
    <t>Kaspar</t>
  </si>
  <si>
    <t>Britta</t>
  </si>
  <si>
    <t>Vahur</t>
  </si>
  <si>
    <t>Teet</t>
  </si>
  <si>
    <t>Joosep</t>
  </si>
  <si>
    <t>Kusti</t>
  </si>
  <si>
    <t>Teele</t>
  </si>
  <si>
    <t>Nimi</t>
  </si>
  <si>
    <t>Töö algus</t>
  </si>
  <si>
    <t>Töö lõpp</t>
  </si>
  <si>
    <t>Töötundide arv</t>
  </si>
  <si>
    <t>Kristel Arvola</t>
  </si>
  <si>
    <t>Kalmer Savest</t>
  </si>
  <si>
    <t>Siina Teder</t>
  </si>
  <si>
    <t>Ivo Kikkas</t>
  </si>
  <si>
    <t>Tanel Västrik</t>
  </si>
  <si>
    <t>Signe Jaansoo</t>
  </si>
  <si>
    <t>Ivan Saarniit</t>
  </si>
  <si>
    <t>Kaspar Rokk</t>
  </si>
  <si>
    <t>Lembit Elmik</t>
  </si>
  <si>
    <t>Risto Kuhi</t>
  </si>
  <si>
    <t>Jako Laasik</t>
  </si>
  <si>
    <t>Karin Sonk</t>
  </si>
  <si>
    <t>Egert Randrüüt</t>
  </si>
  <si>
    <t>Marina Jaanus</t>
  </si>
  <si>
    <t>Aivar Järve</t>
  </si>
  <si>
    <t>Isikukood</t>
  </si>
  <si>
    <t>Eesnimi</t>
  </si>
  <si>
    <t>Perenimi</t>
  </si>
  <si>
    <t>Sugu</t>
  </si>
  <si>
    <t>Sünniaeg</t>
  </si>
  <si>
    <t>Vanus</t>
  </si>
  <si>
    <t>Jooksva aasta sünnipäev</t>
  </si>
  <si>
    <t>Marek Tammik</t>
  </si>
  <si>
    <t>38911226764</t>
  </si>
  <si>
    <t>Taivo Järv</t>
  </si>
  <si>
    <t>Risto Tedersoo</t>
  </si>
  <si>
    <t>35811206143</t>
  </si>
  <si>
    <t>Erkki Laasik</t>
  </si>
  <si>
    <t>38711127468</t>
  </si>
  <si>
    <t>Rain Kodi</t>
  </si>
  <si>
    <t>36307309479</t>
  </si>
  <si>
    <t>Taivo Kaasik</t>
  </si>
  <si>
    <t>37211232415</t>
  </si>
  <si>
    <t>Eleri Teder</t>
  </si>
  <si>
    <t>46605122941</t>
  </si>
  <si>
    <t>Aire Karu</t>
  </si>
  <si>
    <t>Kati Vaarmann</t>
  </si>
  <si>
    <t>45305279263</t>
  </si>
  <si>
    <t>Kairi Švarts</t>
  </si>
  <si>
    <t>48210063825</t>
  </si>
  <si>
    <t>Signe Räämet</t>
  </si>
  <si>
    <t>Marika Mullari</t>
  </si>
  <si>
    <t>45010092247</t>
  </si>
  <si>
    <t>Ahti Sillmann</t>
  </si>
  <si>
    <t>Siina Keerup</t>
  </si>
  <si>
    <t>48304234375</t>
  </si>
  <si>
    <t>Pirjo Kuhi</t>
  </si>
  <si>
    <t>46303304443</t>
  </si>
  <si>
    <t>Kristjan Reinhold</t>
  </si>
  <si>
    <t>Marek Västrik</t>
  </si>
  <si>
    <t>35911071530</t>
  </si>
  <si>
    <t>Kristjan Martverk</t>
  </si>
  <si>
    <t>35211145496</t>
  </si>
  <si>
    <t>Reeli Randrüüt</t>
  </si>
  <si>
    <t>Jaagup Kuhi</t>
  </si>
  <si>
    <t>38206046237</t>
  </si>
  <si>
    <t>Angelika Tammik</t>
  </si>
  <si>
    <t>48903016798</t>
  </si>
  <si>
    <t>Angelika Kukk</t>
  </si>
  <si>
    <t>Kaie Vaask</t>
  </si>
  <si>
    <t>47501101788</t>
  </si>
  <si>
    <t>Lahendada iseseisvalt</t>
  </si>
  <si>
    <t>Järgmine sünnipäev</t>
  </si>
  <si>
    <t>Operatsioone kuupäevadega</t>
  </si>
  <si>
    <t>Vanus:</t>
  </si>
  <si>
    <t>päevades</t>
  </si>
  <si>
    <t>Tänane kuupäev (valem)</t>
  </si>
  <si>
    <t>aastates (täpne)</t>
  </si>
  <si>
    <t>täisaastates (ümard. alla)</t>
  </si>
  <si>
    <t>Sünniaasta</t>
  </si>
  <si>
    <t>Sünnikuu</t>
  </si>
  <si>
    <t>Sünni päev (1 ... 31)</t>
  </si>
  <si>
    <t>Sünni nädalapäeva nr</t>
  </si>
  <si>
    <t>Nädalapäeva nimetus (fn TEXT)</t>
  </si>
  <si>
    <t>Elatud päevade arv</t>
  </si>
  <si>
    <t>Sellise "juubeli" kuupäev</t>
  </si>
  <si>
    <t>Vanus "juubeli" ajal</t>
  </si>
  <si>
    <t>https://et.wikipedia.org/wiki/Isikukood</t>
  </si>
  <si>
    <t>Isikukoodi dekodeerimine</t>
  </si>
  <si>
    <t>Karl</t>
  </si>
  <si>
    <t>Kask</t>
  </si>
  <si>
    <t>mees</t>
  </si>
  <si>
    <t>Karin</t>
  </si>
  <si>
    <t>Lembit</t>
  </si>
  <si>
    <t>Laisk</t>
  </si>
  <si>
    <t>Tiina</t>
  </si>
  <si>
    <t>Usin</t>
  </si>
  <si>
    <t>Kevin</t>
  </si>
  <si>
    <t>Raud</t>
  </si>
  <si>
    <t>Mia</t>
  </si>
  <si>
    <t>Õunapuu</t>
  </si>
  <si>
    <t>=OR(B13="3"; B13="5"; B13="1")</t>
  </si>
  <si>
    <t>=MOD(B13;2)=1</t>
  </si>
  <si>
    <t>Näide. Isikukoodist inimese soo ja sünniaja leidmine</t>
  </si>
  <si>
    <t>Sihtkoht</t>
  </si>
  <si>
    <t>Aeg</t>
  </si>
  <si>
    <t>Hind</t>
  </si>
  <si>
    <t>Kestus</t>
  </si>
  <si>
    <t>Prantsusmaa - Chamonix</t>
  </si>
  <si>
    <t>Aeg: 24.02.2025 - 02.03.2025</t>
  </si>
  <si>
    <t>Austria - St Anton</t>
  </si>
  <si>
    <t>Aeg: 02.03.2025 - 09.03.2025</t>
  </si>
  <si>
    <t>Gruusia - Gudauri</t>
  </si>
  <si>
    <t>Itaalia - Madonna di Campiglio</t>
  </si>
  <si>
    <t>Hispaania - Gran Canaria</t>
  </si>
  <si>
    <t>Aeg: 08.03.2025 - 15.03.2025</t>
  </si>
  <si>
    <t>Seišellid</t>
  </si>
  <si>
    <t>Aeg: 10.03.2025 - 19.03.2025</t>
  </si>
  <si>
    <t>Tai kuningriik</t>
  </si>
  <si>
    <t>Aeg: 11.03.2025 - 22.03.2025</t>
  </si>
  <si>
    <t>Holland - tulbid, tuuleveskid ja lilleparaad</t>
  </si>
  <si>
    <t>Aeg: 17.04.2025 - 21.04.2025</t>
  </si>
  <si>
    <t>Päeva maksumus</t>
  </si>
  <si>
    <t>Nime pikkus</t>
  </si>
  <si>
    <t>Mitmes on tühik</t>
  </si>
  <si>
    <t>PERENIMI, Eesnimi</t>
  </si>
  <si>
    <t>Mari Õun</t>
  </si>
  <si>
    <t>Kristjan Talihärm</t>
  </si>
  <si>
    <t>Peep Ülesoo</t>
  </si>
  <si>
    <t>Jana-Liis Saare</t>
  </si>
  <si>
    <t>16/02/24, 14:18:45</t>
  </si>
  <si>
    <t>31.08.2022 23.48</t>
  </si>
  <si>
    <t>31.08.2022 23.37</t>
  </si>
  <si>
    <t>31.08.2022 23.09</t>
  </si>
  <si>
    <t>31.08.2022 22.10</t>
  </si>
  <si>
    <t>Ajaväärtus</t>
  </si>
  <si>
    <t>Aeg tekstina</t>
  </si>
  <si>
    <t>Fn SUBSTITUDE abil eemaldada koma</t>
  </si>
  <si>
    <t>Fn SUBSTITUDE abil asendada viimane punkt kooloniga</t>
  </si>
  <si>
    <t>20/02/24, 13:43:45</t>
  </si>
  <si>
    <t>25/02/24, 13:40:09</t>
  </si>
  <si>
    <t>27/02/24, 13:25:38</t>
  </si>
  <si>
    <t>Kuupäev</t>
  </si>
  <si>
    <t>Kellaaeg</t>
  </si>
  <si>
    <t>Eksam1</t>
  </si>
  <si>
    <t>Eksam2</t>
  </si>
  <si>
    <t>Eksam3</t>
  </si>
  <si>
    <t>Eksam4</t>
  </si>
  <si>
    <t>Hinne1</t>
  </si>
  <si>
    <t>Hinne2</t>
  </si>
  <si>
    <t>Hinne3</t>
  </si>
  <si>
    <t>Hinne4</t>
  </si>
  <si>
    <t>Tudeng01</t>
  </si>
  <si>
    <t>Tudeng02</t>
  </si>
  <si>
    <t>Tudeng03</t>
  </si>
  <si>
    <t>Tudeng04</t>
  </si>
  <si>
    <t>Tudeng05</t>
  </si>
  <si>
    <t>Tudeng06</t>
  </si>
  <si>
    <t>Tudeng07</t>
  </si>
  <si>
    <t>Tudeng08</t>
  </si>
  <si>
    <t>Tudeng09</t>
  </si>
  <si>
    <t>Tudeng10</t>
  </si>
  <si>
    <t>Keskmine (arvuna)</t>
  </si>
  <si>
    <t>Keskmine (tähena)</t>
  </si>
  <si>
    <t>Mitu inimest on sündinud aprillis</t>
  </si>
  <si>
    <t>Mitu inimest on vanemad kui 50</t>
  </si>
  <si>
    <t>Mitu aprillis sündinud inimest on vanemad kui 50</t>
  </si>
  <si>
    <t>Kui suure summa said inimesed, kes on sündinud aprillis</t>
  </si>
  <si>
    <t>Makstud</t>
  </si>
  <si>
    <t>Mitu inimest on nooremad kui kõikide nende inimeste keskmine vanus</t>
  </si>
  <si>
    <t>Eeskiri</t>
  </si>
  <si>
    <t>Arv</t>
  </si>
  <si>
    <t>Kui arv on suurem kui 0</t>
  </si>
  <si>
    <t>Kui arv on 0 või väiksem</t>
  </si>
  <si>
    <t>Kui arv on vahemikus 0 kuni 10</t>
  </si>
  <si>
    <t>Kui arv EI OLE vahemikus 0 kuni 10</t>
  </si>
  <si>
    <t>Kui arv EI OLE vahemikus 0 kuni 10 (vt fn NOT)</t>
  </si>
  <si>
    <t>Tulemus</t>
  </si>
  <si>
    <t>X</t>
  </si>
  <si>
    <t>Täht</t>
  </si>
  <si>
    <t>Kui täht on x, y või z (ükskõik kas suur või väike)</t>
  </si>
  <si>
    <t>Kui täht on X, Y või Z 
(kindlasti suurtäht, vt fn EXACT)</t>
  </si>
  <si>
    <t>Kuu</t>
  </si>
  <si>
    <t>Amet</t>
  </si>
  <si>
    <t>Linn</t>
  </si>
  <si>
    <t>juhus</t>
  </si>
  <si>
    <t>Mirja Bergmann</t>
  </si>
  <si>
    <t>naine</t>
  </si>
  <si>
    <t>Juuni</t>
  </si>
  <si>
    <t>koristaja</t>
  </si>
  <si>
    <t>Tartu</t>
  </si>
  <si>
    <t>Tiina Rajamäe</t>
  </si>
  <si>
    <t>Veebruar</t>
  </si>
  <si>
    <t>autojuht</t>
  </si>
  <si>
    <t>Viljandi</t>
  </si>
  <si>
    <t>Kristjan Mägi</t>
  </si>
  <si>
    <t>Aprill</t>
  </si>
  <si>
    <t>tööline</t>
  </si>
  <si>
    <t>Pärnu</t>
  </si>
  <si>
    <t>Kaivo Mets</t>
  </si>
  <si>
    <t>August</t>
  </si>
  <si>
    <t>Aadu Pulk</t>
  </si>
  <si>
    <t>turvatöötaja</t>
  </si>
  <si>
    <t>Jõhvi</t>
  </si>
  <si>
    <t>Riho Kuusk</t>
  </si>
  <si>
    <t>Olav Berk</t>
  </si>
  <si>
    <t>September</t>
  </si>
  <si>
    <t>Kunda</t>
  </si>
  <si>
    <t>Karl Agur</t>
  </si>
  <si>
    <t>Tallinn</t>
  </si>
  <si>
    <t>Paul Naaber</t>
  </si>
  <si>
    <t>Oktoober</t>
  </si>
  <si>
    <t>Juulia Tubin</t>
  </si>
  <si>
    <t>sekretär</t>
  </si>
  <si>
    <t>Kallaste</t>
  </si>
  <si>
    <t>Eino Luige</t>
  </si>
  <si>
    <t>Rakvere</t>
  </si>
  <si>
    <t>Erna Eek</t>
  </si>
  <si>
    <t>Paide</t>
  </si>
  <si>
    <t>Priit Burmeister</t>
  </si>
  <si>
    <t>Jõgeva</t>
  </si>
  <si>
    <t>Mare Eesmaa</t>
  </si>
  <si>
    <t>Märts</t>
  </si>
  <si>
    <t>juhataja</t>
  </si>
  <si>
    <t>Hendrik Kanter</t>
  </si>
  <si>
    <t>Jaan Kaasik</t>
  </si>
  <si>
    <t>Mai</t>
  </si>
  <si>
    <t>Erki Ainsaar</t>
  </si>
  <si>
    <t>Jaanuar</t>
  </si>
  <si>
    <t>lukksepp</t>
  </si>
  <si>
    <t>Haapsalu</t>
  </si>
  <si>
    <t>Marko Erikson</t>
  </si>
  <si>
    <t>raamatupidaja</t>
  </si>
  <si>
    <t>Kristel Astok</t>
  </si>
  <si>
    <t>Andrus Koort</t>
  </si>
  <si>
    <t>Detsember</t>
  </si>
  <si>
    <t>Valga</t>
  </si>
  <si>
    <t>Madis Paulus</t>
  </si>
  <si>
    <t>Ando Nõmmik</t>
  </si>
  <si>
    <t>Sirje Kreen</t>
  </si>
  <si>
    <t>Meelis Kalju</t>
  </si>
  <si>
    <t>Tarmo Müller</t>
  </si>
  <si>
    <t>Meelis Petrov</t>
  </si>
  <si>
    <t>Reijo Muld</t>
  </si>
  <si>
    <t>Elvi Berk</t>
  </si>
  <si>
    <t>Faina Lepp</t>
  </si>
  <si>
    <t>November</t>
  </si>
  <si>
    <t>Aadu Heinlo</t>
  </si>
  <si>
    <t>Kuressaare</t>
  </si>
  <si>
    <t>Evelin Põld</t>
  </si>
  <si>
    <t>Madis Maasalu</t>
  </si>
  <si>
    <t>Argo Salu</t>
  </si>
  <si>
    <t>Aarne Norak</t>
  </si>
  <si>
    <t>Kristjan Jürimäe</t>
  </si>
  <si>
    <t>Arnold Norak</t>
  </si>
  <si>
    <t>Erika Kasemets</t>
  </si>
  <si>
    <t>Helen Aigro</t>
  </si>
  <si>
    <t>Erki Arsenov</t>
  </si>
  <si>
    <t>Aare Marmor</t>
  </si>
  <si>
    <t>Einar Ehala</t>
  </si>
  <si>
    <t>Katy Veesimaa</t>
  </si>
  <si>
    <t>Reijo Meigas</t>
  </si>
  <si>
    <t>Hilja Raid</t>
  </si>
  <si>
    <t>Aare Raudsepp</t>
  </si>
  <si>
    <t>Eevald Parts</t>
  </si>
  <si>
    <t>Tiina Toomsalu</t>
  </si>
  <si>
    <t>Juuli</t>
  </si>
  <si>
    <t>Anton Meister</t>
  </si>
  <si>
    <t>Ahto Danilov</t>
  </si>
  <si>
    <t>Tiina Markus</t>
  </si>
  <si>
    <t>Kustav Salu</t>
  </si>
  <si>
    <t>Margus Roosimägi</t>
  </si>
  <si>
    <t>Evi Sarapik</t>
  </si>
  <si>
    <t>Erno Salumets</t>
  </si>
  <si>
    <t>Malle Kivioja</t>
  </si>
  <si>
    <t>Reijo Bauman</t>
  </si>
  <si>
    <t>Aadu Elson</t>
  </si>
  <si>
    <t>Jana Kaal</t>
  </si>
  <si>
    <t>Hanno Pajusaar</t>
  </si>
  <si>
    <t>Hanno Pedak</t>
  </si>
  <si>
    <t>Valve Mäesalu</t>
  </si>
  <si>
    <t>Leida Jaanus</t>
  </si>
  <si>
    <t>Aarne Oks</t>
  </si>
  <si>
    <t>Laine Eek</t>
  </si>
  <si>
    <t>Maarja Ambros</t>
  </si>
  <si>
    <t>Aasa Randla</t>
  </si>
  <si>
    <t>Ene Elmik</t>
  </si>
  <si>
    <t>Malle Põldmaa</t>
  </si>
  <si>
    <t>Vilma Eesmaa</t>
  </si>
  <si>
    <t>Ene Burmeister</t>
  </si>
  <si>
    <t>Jaan Noormets</t>
  </si>
  <si>
    <t>Reijo Okspuu</t>
  </si>
  <si>
    <t>Aigi Härm</t>
  </si>
  <si>
    <t>Jaan Laubre</t>
  </si>
  <si>
    <t>Boris Küünemäe</t>
  </si>
  <si>
    <t>Sirje Härm</t>
  </si>
  <si>
    <t>Raivo Lokk</t>
  </si>
  <si>
    <t>Reijo Müürsepp</t>
  </si>
  <si>
    <t>Faina Kukk</t>
  </si>
  <si>
    <t>Aarne Mikson</t>
  </si>
  <si>
    <t>Arvi Väljas</t>
  </si>
  <si>
    <t>Selma Parre</t>
  </si>
  <si>
    <t>Arnold Merilaid</t>
  </si>
  <si>
    <t>Kaivo Berk</t>
  </si>
  <si>
    <t>Margus Maasalu</t>
  </si>
  <si>
    <t>Ahti Tubin</t>
  </si>
  <si>
    <t>Malle Ligi</t>
  </si>
  <si>
    <t>Aadu Malva</t>
  </si>
  <si>
    <t>Mitu</t>
  </si>
  <si>
    <t>Keskmine palk</t>
  </si>
  <si>
    <t>Mitu inimest on vanemad kui 40</t>
  </si>
  <si>
    <t>Keskmine vanus</t>
  </si>
  <si>
    <t>Mitu meest on vanemad kui nende inimeste keskmine vanus.</t>
  </si>
  <si>
    <t>Lahtri sisu</t>
  </si>
  <si>
    <t>Väärtus</t>
  </si>
  <si>
    <t>ISBLANK</t>
  </si>
  <si>
    <t>ISNUMBER</t>
  </si>
  <si>
    <t>ISTEXT</t>
  </si>
  <si>
    <t>ISLOGICAL</t>
  </si>
  <si>
    <t>ISEEROR</t>
  </si>
  <si>
    <t>ISNA</t>
  </si>
  <si>
    <t>LEN</t>
  </si>
  <si>
    <t>ISFORMULA</t>
  </si>
  <si>
    <t>tühi lahter</t>
  </si>
  <si>
    <t>tühi tekst</t>
  </si>
  <si>
    <t>arvandmed</t>
  </si>
  <si>
    <t>kuupäev</t>
  </si>
  <si>
    <t>kuupäev tekstina</t>
  </si>
  <si>
    <t>kellaeg</t>
  </si>
  <si>
    <t>tekst</t>
  </si>
  <si>
    <t>IDK-404</t>
  </si>
  <si>
    <t>tõeväärtus</t>
  </si>
  <si>
    <t>n/a</t>
  </si>
  <si>
    <t>arvutusviga</t>
  </si>
  <si>
    <t>Puudub  nimi</t>
  </si>
  <si>
    <t>INFO</t>
  </si>
  <si>
    <t>versioon</t>
  </si>
  <si>
    <t>sisukord</t>
  </si>
  <si>
    <t>op süsteem</t>
  </si>
  <si>
    <t>TYPE</t>
  </si>
  <si>
    <t>arv</t>
  </si>
  <si>
    <t>viga</t>
  </si>
  <si>
    <t>Väärtus1</t>
  </si>
  <si>
    <t>Väärtus2</t>
  </si>
  <si>
    <t>Kui mõlemad väärtused on tekstid, leida nende ühend, muidu veateade</t>
  </si>
  <si>
    <t>Leida väärtuste (arvude) vahe. Kui see operatsioon pole võimalik, siis veateade</t>
  </si>
  <si>
    <t>Kui väärtus1 on väärtus2, on tulemuseks tekst "sobib", muidu "ei sobi"</t>
  </si>
  <si>
    <t>Kui väärtus1 on vahemikus 0 kuni 100, on tulemuseks tekst "on vahemikus", muidu "pole vahemikus"</t>
  </si>
  <si>
    <t>Jooksva aasta sünnipäeva nädalapäev</t>
  </si>
  <si>
    <t>Kui täht on suurtäht A..Z (koodid 65...90)</t>
  </si>
  <si>
    <t>RANK</t>
  </si>
  <si>
    <t>Y</t>
  </si>
  <si>
    <t>a</t>
  </si>
  <si>
    <t>A</t>
  </si>
  <si>
    <t>D</t>
  </si>
  <si>
    <t>Amet1</t>
  </si>
  <si>
    <t>Linn1</t>
  </si>
  <si>
    <t>sood</t>
  </si>
  <si>
    <t>üks</t>
  </si>
  <si>
    <t>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</si>
</sst>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-425]_-;\-* #,##0.00\ [$€-425]_-;_-* &quot;-&quot;??\ [$€-425]_-;_-@_-"/>
    <numFmt numFmtId="165" formatCode="[$-F400]h:mm:ss\ AM/PM"/>
    <numFmt numFmtId="166" formatCode="[h]:mm"/>
    <numFmt numFmtId="167" formatCode="d\.mm\.yyyy;@"/>
    <numFmt numFmtId="168" formatCode="dd\.mm\.yy;@"/>
    <numFmt numFmtId="169" formatCode="[$-F800]dddd\,\ mmmm\ dd\,\ yyyy"/>
    <numFmt numFmtId="170" formatCode="dd/mm/yyyy\ hh:mm:ss"/>
  </numFmts>
  <fonts count="37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2"/>
      <name val="Arial"/>
      <family val="2"/>
      <charset val="204"/>
    </font>
    <font>
      <b/>
      <sz val="12"/>
      <color rgb="FF000080"/>
      <name val="Arial"/>
      <family val="2"/>
      <charset val="186"/>
    </font>
    <font>
      <sz val="12"/>
      <color theme="1"/>
      <name val="Aptos Narrow"/>
      <family val="2"/>
      <charset val="186"/>
      <scheme val="minor"/>
    </font>
    <font>
      <i/>
      <sz val="12"/>
      <color theme="1"/>
      <name val="Aptos Narrow"/>
      <family val="2"/>
      <charset val="186"/>
      <scheme val="minor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  <charset val="186"/>
    </font>
    <font>
      <b/>
      <sz val="12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186"/>
      <scheme val="minor"/>
    </font>
    <font>
      <i/>
      <sz val="14"/>
      <color theme="1"/>
      <name val="Aptos Narrow"/>
      <family val="2"/>
      <charset val="186"/>
      <scheme val="minor"/>
    </font>
    <font>
      <u/>
      <sz val="12"/>
      <color indexed="12"/>
      <name val="Arial"/>
      <family val="2"/>
      <charset val="186"/>
    </font>
    <font>
      <b/>
      <sz val="14"/>
      <color indexed="12"/>
      <name val="Arial"/>
      <family val="2"/>
      <charset val="186"/>
    </font>
    <font>
      <sz val="12"/>
      <color indexed="8"/>
      <name val="Tahoma"/>
      <family val="2"/>
      <charset val="186"/>
    </font>
    <font>
      <b/>
      <sz val="12"/>
      <color indexed="8"/>
      <name val="Tahoma"/>
      <family val="2"/>
      <charset val="186"/>
    </font>
    <font>
      <b/>
      <sz val="12"/>
      <color indexed="81"/>
      <name val="Tahoma"/>
      <family val="2"/>
      <charset val="186"/>
    </font>
    <font>
      <b/>
      <sz val="12"/>
      <color indexed="10"/>
      <name val="Tahoma"/>
      <family val="2"/>
      <charset val="186"/>
    </font>
    <font>
      <sz val="12"/>
      <color indexed="10"/>
      <name val="Tahoma"/>
      <family val="2"/>
      <charset val="186"/>
    </font>
    <font>
      <sz val="12"/>
      <color indexed="81"/>
      <name val="Tahoma"/>
      <family val="2"/>
      <charset val="186"/>
    </font>
    <font>
      <b/>
      <sz val="12"/>
      <color theme="1"/>
      <name val="Aptos Narrow"/>
      <family val="2"/>
      <scheme val="minor"/>
    </font>
    <font>
      <sz val="11"/>
      <color rgb="FF000000"/>
      <name val="Calibri"/>
      <family val="2"/>
      <charset val="186"/>
    </font>
    <font>
      <sz val="8"/>
      <name val="Aptos Narrow"/>
      <family val="2"/>
      <charset val="186"/>
      <scheme val="minor"/>
    </font>
    <font>
      <b/>
      <sz val="8"/>
      <color theme="1"/>
      <name val="Aptos Narrow"/>
      <family val="2"/>
      <charset val="186"/>
      <scheme val="minor"/>
    </font>
    <font>
      <sz val="8"/>
      <color theme="1"/>
      <name val="Aptos Narrow"/>
      <family val="2"/>
      <charset val="186"/>
      <scheme val="minor"/>
    </font>
    <font>
      <i/>
      <sz val="9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charset val="186"/>
      <scheme val="minor"/>
    </font>
    <font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rgb="FF000080"/>
      <name val="Aptos Narrow"/>
      <family val="2"/>
      <charset val="186"/>
      <scheme val="minor"/>
    </font>
    <font>
      <i/>
      <sz val="12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8">
    <xf numFmtId="0" fontId="0" fillId="0" borderId="0" xfId="0"/>
    <xf numFmtId="0" fontId="4" fillId="0" borderId="0" xfId="2" applyFont="1"/>
    <xf numFmtId="0" fontId="5" fillId="0" borderId="0" xfId="0" applyFont="1"/>
    <xf numFmtId="44" fontId="5" fillId="2" borderId="1" xfId="1" applyFont="1" applyFill="1" applyBorder="1"/>
    <xf numFmtId="0" fontId="6" fillId="0" borderId="0" xfId="0" applyFont="1"/>
    <xf numFmtId="20" fontId="5" fillId="0" borderId="0" xfId="0" applyNumberFormat="1" applyFont="1"/>
    <xf numFmtId="0" fontId="5" fillId="0" borderId="1" xfId="0" applyFont="1" applyBorder="1"/>
    <xf numFmtId="20" fontId="5" fillId="0" borderId="1" xfId="0" applyNumberFormat="1" applyFont="1" applyBorder="1"/>
    <xf numFmtId="165" fontId="5" fillId="0" borderId="0" xfId="0" applyNumberFormat="1" applyFont="1"/>
    <xf numFmtId="0" fontId="10" fillId="0" borderId="1" xfId="3" applyFont="1" applyBorder="1" applyAlignment="1">
      <alignment horizontal="center" wrapText="1"/>
    </xf>
    <xf numFmtId="14" fontId="10" fillId="0" borderId="1" xfId="3" applyNumberFormat="1" applyFont="1" applyBorder="1" applyAlignment="1">
      <alignment horizontal="center" wrapText="1"/>
    </xf>
    <xf numFmtId="0" fontId="2" fillId="0" borderId="0" xfId="4" applyFont="1" applyAlignment="1">
      <alignment horizontal="center" wrapText="1"/>
    </xf>
    <xf numFmtId="0" fontId="9" fillId="0" borderId="1" xfId="3" applyBorder="1"/>
    <xf numFmtId="14" fontId="9" fillId="0" borderId="1" xfId="3" applyNumberFormat="1" applyBorder="1"/>
    <xf numFmtId="14" fontId="11" fillId="0" borderId="1" xfId="3" applyNumberFormat="1" applyFont="1" applyBorder="1"/>
    <xf numFmtId="0" fontId="1" fillId="0" borderId="0" xfId="4"/>
    <xf numFmtId="0" fontId="9" fillId="0" borderId="0" xfId="3"/>
    <xf numFmtId="14" fontId="9" fillId="0" borderId="0" xfId="3" applyNumberFormat="1"/>
    <xf numFmtId="14" fontId="11" fillId="0" borderId="0" xfId="3" applyNumberFormat="1" applyFont="1"/>
    <xf numFmtId="0" fontId="1" fillId="0" borderId="1" xfId="4" applyBorder="1"/>
    <xf numFmtId="0" fontId="11" fillId="0" borderId="1" xfId="3" applyFont="1" applyBorder="1" applyAlignment="1">
      <alignment horizontal="center"/>
    </xf>
    <xf numFmtId="0" fontId="9" fillId="0" borderId="1" xfId="3" applyBorder="1" applyAlignment="1">
      <alignment horizontal="center"/>
    </xf>
    <xf numFmtId="0" fontId="11" fillId="0" borderId="1" xfId="3" applyFont="1" applyBorder="1"/>
    <xf numFmtId="0" fontId="11" fillId="0" borderId="1" xfId="3" applyFont="1" applyBorder="1" applyAlignment="1">
      <alignment wrapText="1"/>
    </xf>
    <xf numFmtId="167" fontId="12" fillId="0" borderId="1" xfId="4" applyNumberFormat="1" applyFont="1" applyBorder="1" applyAlignment="1">
      <alignment horizontal="center"/>
    </xf>
    <xf numFmtId="0" fontId="12" fillId="0" borderId="1" xfId="4" applyFont="1" applyBorder="1"/>
    <xf numFmtId="167" fontId="5" fillId="0" borderId="1" xfId="4" applyNumberFormat="1" applyFont="1" applyBorder="1"/>
    <xf numFmtId="0" fontId="5" fillId="0" borderId="0" xfId="4" applyFont="1"/>
    <xf numFmtId="0" fontId="12" fillId="0" borderId="0" xfId="4" applyFont="1"/>
    <xf numFmtId="0" fontId="5" fillId="0" borderId="1" xfId="4" applyFont="1" applyBorder="1"/>
    <xf numFmtId="14" fontId="5" fillId="0" borderId="1" xfId="4" applyNumberFormat="1" applyFont="1" applyBorder="1"/>
    <xf numFmtId="0" fontId="2" fillId="0" borderId="1" xfId="4" applyFont="1" applyBorder="1"/>
    <xf numFmtId="0" fontId="0" fillId="0" borderId="1" xfId="0" applyBorder="1"/>
    <xf numFmtId="20" fontId="1" fillId="0" borderId="1" xfId="4" applyNumberFormat="1" applyBorder="1"/>
    <xf numFmtId="0" fontId="14" fillId="0" borderId="0" xfId="5" applyFont="1"/>
    <xf numFmtId="0" fontId="14" fillId="0" borderId="0" xfId="5" applyFont="1" applyAlignment="1">
      <alignment horizontal="center"/>
    </xf>
    <xf numFmtId="0" fontId="2" fillId="0" borderId="0" xfId="0" applyFont="1"/>
    <xf numFmtId="0" fontId="13" fillId="0" borderId="0" xfId="5"/>
    <xf numFmtId="0" fontId="13" fillId="0" borderId="0" xfId="5" applyAlignment="1">
      <alignment horizontal="center"/>
    </xf>
    <xf numFmtId="0" fontId="15" fillId="0" borderId="0" xfId="0" applyFont="1"/>
    <xf numFmtId="0" fontId="15" fillId="0" borderId="0" xfId="4" applyFont="1"/>
    <xf numFmtId="0" fontId="2" fillId="0" borderId="0" xfId="0" applyFont="1" applyAlignment="1">
      <alignment wrapText="1"/>
    </xf>
    <xf numFmtId="0" fontId="16" fillId="0" borderId="0" xfId="0" applyFont="1"/>
    <xf numFmtId="0" fontId="17" fillId="0" borderId="0" xfId="0" applyFont="1"/>
    <xf numFmtId="14" fontId="16" fillId="0" borderId="1" xfId="0" applyNumberFormat="1" applyFont="1" applyBorder="1"/>
    <xf numFmtId="0" fontId="16" fillId="0" borderId="0" xfId="0" applyFont="1" applyAlignment="1">
      <alignment wrapText="1"/>
    </xf>
    <xf numFmtId="1" fontId="16" fillId="0" borderId="0" xfId="0" applyNumberFormat="1" applyFont="1"/>
    <xf numFmtId="0" fontId="17" fillId="0" borderId="1" xfId="0" applyFont="1" applyBorder="1"/>
    <xf numFmtId="14" fontId="16" fillId="0" borderId="0" xfId="0" applyNumberFormat="1" applyFont="1"/>
    <xf numFmtId="0" fontId="16" fillId="2" borderId="1" xfId="0" applyFont="1" applyFill="1" applyBorder="1"/>
    <xf numFmtId="0" fontId="18" fillId="0" borderId="0" xfId="6" applyAlignment="1" applyProtection="1"/>
    <xf numFmtId="0" fontId="19" fillId="5" borderId="1" xfId="7" applyFont="1" applyFill="1" applyBorder="1"/>
    <xf numFmtId="0" fontId="9" fillId="5" borderId="3" xfId="7" applyFill="1" applyBorder="1"/>
    <xf numFmtId="0" fontId="9" fillId="5" borderId="4" xfId="7" applyFill="1" applyBorder="1"/>
    <xf numFmtId="0" fontId="9" fillId="0" borderId="0" xfId="7"/>
    <xf numFmtId="0" fontId="11" fillId="6" borderId="1" xfId="7" applyFont="1" applyFill="1" applyBorder="1" applyAlignment="1">
      <alignment horizontal="center"/>
    </xf>
    <xf numFmtId="0" fontId="11" fillId="6" borderId="1" xfId="7" applyFont="1" applyFill="1" applyBorder="1"/>
    <xf numFmtId="0" fontId="11" fillId="6" borderId="1" xfId="7" applyFont="1" applyFill="1" applyBorder="1" applyAlignment="1">
      <alignment horizontal="right"/>
    </xf>
    <xf numFmtId="0" fontId="9" fillId="5" borderId="1" xfId="7" applyFill="1" applyBorder="1" applyAlignment="1">
      <alignment horizontal="center"/>
    </xf>
    <xf numFmtId="0" fontId="9" fillId="5" borderId="1" xfId="7" applyFill="1" applyBorder="1"/>
    <xf numFmtId="0" fontId="9" fillId="4" borderId="1" xfId="7" applyFill="1" applyBorder="1" applyAlignment="1">
      <alignment horizontal="center"/>
    </xf>
    <xf numFmtId="14" fontId="9" fillId="4" borderId="1" xfId="7" applyNumberFormat="1" applyFill="1" applyBorder="1"/>
    <xf numFmtId="0" fontId="9" fillId="0" borderId="1" xfId="7" applyBorder="1" applyAlignment="1">
      <alignment horizontal="center"/>
    </xf>
    <xf numFmtId="14" fontId="9" fillId="0" borderId="1" xfId="7" applyNumberFormat="1" applyBorder="1"/>
    <xf numFmtId="1" fontId="9" fillId="0" borderId="1" xfId="7" applyNumberFormat="1" applyBorder="1" applyAlignment="1">
      <alignment horizontal="center"/>
    </xf>
    <xf numFmtId="0" fontId="9" fillId="5" borderId="1" xfId="7" quotePrefix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8" fontId="5" fillId="3" borderId="1" xfId="0" applyNumberFormat="1" applyFont="1" applyFill="1" applyBorder="1"/>
    <xf numFmtId="0" fontId="5" fillId="3" borderId="1" xfId="0" applyFont="1" applyFill="1" applyBorder="1"/>
    <xf numFmtId="0" fontId="26" fillId="0" borderId="5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5" fillId="0" borderId="8" xfId="0" applyFont="1" applyBorder="1"/>
    <xf numFmtId="0" fontId="5" fillId="0" borderId="10" xfId="0" applyFont="1" applyBorder="1"/>
    <xf numFmtId="20" fontId="5" fillId="0" borderId="11" xfId="0" applyNumberFormat="1" applyFont="1" applyBorder="1"/>
    <xf numFmtId="0" fontId="5" fillId="4" borderId="1" xfId="0" applyFont="1" applyFill="1" applyBorder="1" applyAlignment="1">
      <alignment wrapText="1"/>
    </xf>
    <xf numFmtId="168" fontId="5" fillId="4" borderId="1" xfId="0" applyNumberFormat="1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26" fillId="0" borderId="0" xfId="0" applyFont="1"/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7" fillId="0" borderId="0" xfId="0" applyFont="1"/>
    <xf numFmtId="3" fontId="13" fillId="0" borderId="0" xfId="0" applyNumberFormat="1" applyFont="1"/>
    <xf numFmtId="0" fontId="2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7" borderId="1" xfId="0" applyFill="1" applyBorder="1" applyAlignment="1">
      <alignment horizontal="center"/>
    </xf>
    <xf numFmtId="0" fontId="2" fillId="0" borderId="1" xfId="0" applyFont="1" applyBorder="1"/>
    <xf numFmtId="0" fontId="31" fillId="0" borderId="0" xfId="0" applyFont="1"/>
    <xf numFmtId="0" fontId="0" fillId="8" borderId="0" xfId="0" applyFill="1"/>
    <xf numFmtId="0" fontId="0" fillId="4" borderId="0" xfId="0" applyFill="1"/>
    <xf numFmtId="14" fontId="0" fillId="4" borderId="0" xfId="0" applyNumberFormat="1" applyFill="1"/>
    <xf numFmtId="14" fontId="0" fillId="4" borderId="0" xfId="0" quotePrefix="1" applyNumberFormat="1" applyFill="1"/>
    <xf numFmtId="20" fontId="0" fillId="4" borderId="0" xfId="0" applyNumberFormat="1" applyFill="1"/>
    <xf numFmtId="0" fontId="32" fillId="0" borderId="0" xfId="0" applyFont="1"/>
    <xf numFmtId="0" fontId="33" fillId="0" borderId="0" xfId="0" applyFont="1"/>
    <xf numFmtId="0" fontId="34" fillId="9" borderId="1" xfId="0" applyFont="1" applyFill="1" applyBorder="1"/>
    <xf numFmtId="0" fontId="34" fillId="9" borderId="1" xfId="0" applyFont="1" applyFill="1" applyBorder="1" applyAlignment="1">
      <alignment horizontal="center" wrapText="1"/>
    </xf>
    <xf numFmtId="0" fontId="35" fillId="0" borderId="0" xfId="2" applyFont="1"/>
    <xf numFmtId="0" fontId="12" fillId="0" borderId="0" xfId="0" applyFont="1"/>
    <xf numFmtId="1" fontId="5" fillId="0" borderId="1" xfId="0" applyNumberFormat="1" applyFont="1" applyBorder="1"/>
    <xf numFmtId="0" fontId="5" fillId="0" borderId="1" xfId="0" applyFont="1" applyBorder="1" applyAlignment="1">
      <alignment wrapText="1"/>
    </xf>
    <xf numFmtId="164" fontId="3" fillId="9" borderId="9" xfId="2" quotePrefix="1" applyNumberFormat="1" applyFill="1" applyBorder="1"/>
    <xf numFmtId="20" fontId="3" fillId="9" borderId="11" xfId="2" quotePrefix="1" applyNumberFormat="1" applyFill="1" applyBorder="1"/>
    <xf numFmtId="164" fontId="3" fillId="9" borderId="12" xfId="2" quotePrefix="1" applyNumberFormat="1" applyFill="1" applyBorder="1"/>
    <xf numFmtId="0" fontId="5" fillId="9" borderId="0" xfId="0" applyFont="1" applyFill="1"/>
    <xf numFmtId="166" fontId="3" fillId="9" borderId="1" xfId="2" quotePrefix="1" applyNumberFormat="1" applyFill="1" applyBorder="1"/>
    <xf numFmtId="164" fontId="3" fillId="9" borderId="1" xfId="2" quotePrefix="1" applyNumberFormat="1" applyFill="1" applyBorder="1"/>
    <xf numFmtId="0" fontId="5" fillId="0" borderId="0" xfId="0" applyFont="1" applyAlignment="1">
      <alignment wrapText="1"/>
    </xf>
    <xf numFmtId="1" fontId="5" fillId="0" borderId="0" xfId="0" applyNumberFormat="1" applyFont="1"/>
    <xf numFmtId="0" fontId="36" fillId="0" borderId="0" xfId="0" applyFont="1"/>
    <xf numFmtId="0" fontId="0" fillId="7" borderId="1" xfId="0" applyFill="1" applyBorder="1"/>
    <xf numFmtId="14" fontId="5" fillId="0" borderId="1" xfId="0" applyNumberFormat="1" applyFont="1" applyBorder="1"/>
    <xf numFmtId="0" fontId="17" fillId="0" borderId="1" xfId="0" quotePrefix="1" applyFont="1" applyBorder="1"/>
    <xf numFmtId="169" fontId="16" fillId="2" borderId="2" xfId="0" applyNumberFormat="1" applyFont="1" applyFill="1" applyBorder="1"/>
    <xf numFmtId="169" fontId="16" fillId="0" borderId="1" xfId="0" applyNumberFormat="1" applyFont="1" applyBorder="1"/>
    <xf numFmtId="14" fontId="17" fillId="0" borderId="1" xfId="0" applyNumberFormat="1" applyFont="1" applyBorder="1"/>
    <xf numFmtId="0" fontId="5" fillId="0" borderId="1" xfId="0" quotePrefix="1" applyFont="1" applyBorder="1"/>
    <xf numFmtId="170" fontId="5" fillId="0" borderId="1" xfId="0" applyNumberFormat="1" applyFont="1" applyBorder="1"/>
    <xf numFmtId="165" fontId="5" fillId="0" borderId="1" xfId="0" applyNumberFormat="1" applyFont="1" applyBorder="1"/>
    <xf numFmtId="8" fontId="5" fillId="0" borderId="0" xfId="0" applyNumberFormat="1" applyFont="1"/>
    <xf numFmtId="168" fontId="5" fillId="0" borderId="0" xfId="0" applyNumberFormat="1" applyFont="1"/>
    <xf numFmtId="169" fontId="5" fillId="3" borderId="1" xfId="0" quotePrefix="1" applyNumberFormat="1" applyFont="1" applyFill="1" applyBorder="1"/>
    <xf numFmtId="169" fontId="5" fillId="3" borderId="1" xfId="0" applyNumberFormat="1" applyFont="1" applyFill="1" applyBorder="1"/>
    <xf numFmtId="3" fontId="5" fillId="3" borderId="1" xfId="0" applyNumberFormat="1" applyFont="1" applyFill="1" applyBorder="1"/>
    <xf numFmtId="0" fontId="29" fillId="0" borderId="1" xfId="0" applyFont="1" applyBorder="1"/>
    <xf numFmtId="0" fontId="30" fillId="0" borderId="1" xfId="0" applyFont="1" applyBorder="1"/>
    <xf numFmtId="0" fontId="0" fillId="0" borderId="1" xfId="0" applyBorder="1" applyAlignment="1">
      <alignment horizontal="left" wrapText="1"/>
    </xf>
    <xf numFmtId="4" fontId="0" fillId="0" borderId="1" xfId="0" applyNumberFormat="1" applyBorder="1"/>
    <xf numFmtId="44" fontId="0" fillId="0" borderId="1" xfId="0" applyNumberFormat="1" applyBorder="1"/>
    <xf numFmtId="0" fontId="0" fillId="0" borderId="13" xfId="0" applyBorder="1" applyAlignment="1">
      <alignment horizontal="center"/>
    </xf>
  </cellXfs>
  <cellStyles count="8">
    <cellStyle name="Currency" xfId="1" builtinId="4"/>
    <cellStyle name="Hyperlink 2" xfId="6" xr:uid="{8C256EE4-4D73-4587-A13F-3845F2EEE7FF}"/>
    <cellStyle name="Normaallaad 2" xfId="4" xr:uid="{644B6A29-9C3A-4D26-B4EE-0ADC1D57EA1E}"/>
    <cellStyle name="Normal" xfId="0" builtinId="0"/>
    <cellStyle name="Normal 2" xfId="5" xr:uid="{406F11AB-1D30-4FD9-8DCB-123296E76B4F}"/>
    <cellStyle name="Normal_aeg" xfId="2" xr:uid="{6B447338-0530-42A2-B903-6AEB1FA3ACB9}"/>
    <cellStyle name="Normal_aeg 2" xfId="3" xr:uid="{C77E8D6B-9A31-45E0-B9C7-94F8B6BFA7B7}"/>
    <cellStyle name="Normal_Tekst" xfId="7" xr:uid="{144BFC0E-5123-41BA-B47A-956C181F7D36}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534457</xdr:colOff>
      <xdr:row>9</xdr:row>
      <xdr:rowOff>212302</xdr:rowOff>
    </xdr:from>
    <xdr:ext cx="6047317" cy="240973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E7C06B-BCAE-4FBB-8A29-A6DCDA30C432}"/>
            </a:ext>
          </a:extLst>
        </xdr:cNvPr>
        <xdr:cNvSpPr txBox="1"/>
      </xdr:nvSpPr>
      <xdr:spPr>
        <a:xfrm>
          <a:off x="7323877" y="2345902"/>
          <a:ext cx="6047317" cy="2409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Sisestage tabelisse mõne isiku (nt iseenda) sünniaeg.</a:t>
          </a:r>
        </a:p>
        <a:p>
          <a:endParaRPr lang="et-EE" sz="1400"/>
        </a:p>
        <a:p>
          <a:r>
            <a:rPr lang="et-EE" sz="1400"/>
            <a:t>Arvutage isiku vanus päevades ja täisaastates (INT</a:t>
          </a:r>
          <a:r>
            <a:rPr lang="et-EE" sz="1400" baseline="0"/>
            <a:t> ümardab allapoole)</a:t>
          </a:r>
          <a:r>
            <a:rPr lang="et-EE" sz="1400"/>
            <a:t>.</a:t>
          </a:r>
        </a:p>
        <a:p>
          <a:endParaRPr lang="et-EE" sz="1400"/>
        </a:p>
        <a:p>
          <a:r>
            <a:rPr lang="et-EE" sz="1400"/>
            <a:t>Leidke kuupäevad, millal antud isik sai/saab 5000, 10000 ja 25000 päeva vanaks.</a:t>
          </a:r>
          <a:endParaRPr lang="en-GB" sz="1400"/>
        </a:p>
        <a:p>
          <a:endParaRPr lang="en-GB" sz="1400"/>
        </a:p>
        <a:p>
          <a:r>
            <a:rPr lang="et-EE" sz="1400"/>
            <a:t>Leidke sünniaja järgi sünniaasta, -kuu, -päev ning nädalapäev (number ja tekst).</a:t>
          </a:r>
        </a:p>
        <a:p>
          <a:r>
            <a:rPr lang="et-EE" sz="1400"/>
            <a:t>Leidke sünniaja järgi jooksva aasta sünnipäev ja selle nädalapäev.</a:t>
          </a:r>
        </a:p>
        <a:p>
          <a:endParaRPr lang="et-EE" sz="14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255270</xdr:colOff>
      <xdr:row>0</xdr:row>
      <xdr:rowOff>183515</xdr:rowOff>
    </xdr:from>
    <xdr:ext cx="3225800" cy="172108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5B1F54A-CE46-448B-81F3-C5A55F72290B}"/>
            </a:ext>
          </a:extLst>
        </xdr:cNvPr>
        <xdr:cNvSpPr txBox="1"/>
      </xdr:nvSpPr>
      <xdr:spPr>
        <a:xfrm>
          <a:off x="6246495" y="183515"/>
          <a:ext cx="3225800" cy="17210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108000" rIns="108000" bIns="108000" rtlCol="0" anchor="t">
          <a:spAutoFit/>
        </a:bodyPr>
        <a:lstStyle/>
        <a:p>
          <a:r>
            <a:rPr lang="et-EE" sz="1200" b="1"/>
            <a:t>Ülesanne</a:t>
          </a:r>
        </a:p>
        <a:p>
          <a:r>
            <a:rPr lang="en-US" sz="1200"/>
            <a:t>Teha </a:t>
          </a:r>
          <a:r>
            <a:rPr lang="et-EE" sz="1200"/>
            <a:t>rakendus</a:t>
          </a:r>
          <a:r>
            <a:rPr lang="en-US" sz="1200"/>
            <a:t>, millesse saaks kanda nädala iga</a:t>
          </a:r>
          <a:r>
            <a:rPr lang="et-EE" sz="1200"/>
            <a:t> </a:t>
          </a:r>
          <a:r>
            <a:rPr lang="en-US" sz="1200"/>
            <a:t>tööpäeva kohta tööletuleku aja ja lahkumise aja.</a:t>
          </a:r>
        </a:p>
        <a:p>
          <a:r>
            <a:rPr lang="et-EE" sz="1200"/>
            <a:t>A</a:t>
          </a:r>
          <a:r>
            <a:rPr lang="en-US" sz="1200"/>
            <a:t>rvutatada nädala töötundide arv ja töötasu</a:t>
          </a:r>
          <a:r>
            <a:rPr lang="et-EE" sz="1200"/>
            <a:t> </a:t>
          </a:r>
          <a:r>
            <a:rPr lang="en-US" sz="1200"/>
            <a:t>(tunnid * tunnitasu).</a:t>
          </a:r>
          <a:endParaRPr lang="et-EE" sz="1200"/>
        </a:p>
        <a:p>
          <a:endParaRPr lang="et-EE" sz="1200"/>
        </a:p>
        <a:p>
          <a:r>
            <a:rPr lang="et-EE" sz="1200"/>
            <a:t>NB! Ka kellaaeg on ajaväärtus, st päevade arv.</a:t>
          </a:r>
        </a:p>
        <a:p>
          <a:r>
            <a:rPr lang="et-EE" sz="1200"/>
            <a:t>Vt. lahtri E14 arvuvormingut</a:t>
          </a:r>
          <a:endParaRPr lang="en-US" sz="1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196850</xdr:colOff>
      <xdr:row>36</xdr:row>
      <xdr:rowOff>266700</xdr:rowOff>
    </xdr:from>
    <xdr:ext cx="6061075" cy="149673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779A1BA-A4FB-4002-B7A1-B9BEB5D8B5AE}"/>
            </a:ext>
          </a:extLst>
        </xdr:cNvPr>
        <xdr:cNvSpPr txBox="1"/>
      </xdr:nvSpPr>
      <xdr:spPr>
        <a:xfrm>
          <a:off x="10864850" y="7943850"/>
          <a:ext cx="6061075" cy="14967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108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Tabelis on andmed mõnede reiside kohta. </a:t>
          </a:r>
        </a:p>
        <a:p>
          <a:r>
            <a:rPr lang="et-EE" sz="1400"/>
            <a:t>Leidke iga reisi pikkus päevades ja ühe päeva maksumus.</a:t>
          </a:r>
        </a:p>
        <a:p>
          <a:r>
            <a:rPr lang="et-EE" sz="1400"/>
            <a:t>Funktsioon RANK abil leidke päeva</a:t>
          </a:r>
          <a:r>
            <a:rPr lang="et-EE" sz="1400" baseline="0"/>
            <a:t> maksumuse järjenumber alates väiksemast.</a:t>
          </a:r>
          <a:endParaRPr lang="et-EE" sz="1400"/>
        </a:p>
        <a:p>
          <a:endParaRPr lang="et-EE" sz="1400"/>
        </a:p>
        <a:p>
          <a:r>
            <a:rPr lang="et-EE" sz="1400"/>
            <a:t>Proovige sellele lehele lugeda ja kopeerida</a:t>
          </a:r>
          <a:r>
            <a:rPr lang="en-GB" sz="1400"/>
            <a:t> samad</a:t>
          </a:r>
          <a:r>
            <a:rPr lang="et-EE" sz="1400"/>
            <a:t> andmed ka failist reisid.txt.</a:t>
          </a:r>
        </a:p>
      </xdr:txBody>
    </xdr:sp>
    <xdr:clientData/>
  </xdr:oneCellAnchor>
  <xdr:oneCellAnchor>
    <xdr:from>
      <xdr:col>7</xdr:col>
      <xdr:colOff>514351</xdr:colOff>
      <xdr:row>4</xdr:row>
      <xdr:rowOff>38100</xdr:rowOff>
    </xdr:from>
    <xdr:ext cx="3552824" cy="12382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AFFFD20-6CBF-4051-A9AD-7EF4001E28F1}"/>
            </a:ext>
          </a:extLst>
        </xdr:cNvPr>
        <xdr:cNvSpPr txBox="1"/>
      </xdr:nvSpPr>
      <xdr:spPr>
        <a:xfrm>
          <a:off x="9220201" y="838200"/>
          <a:ext cx="3552824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108000" rtlCol="0" anchor="t">
          <a:no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Eraldada inimeste</a:t>
          </a:r>
          <a:r>
            <a:rPr lang="et-EE" sz="1400" baseline="0"/>
            <a:t> nimedest ees- ja perenimed ja panna need  kokku kujul perenimi (suurtähtedega), koma, tühik ja eesnimi.</a:t>
          </a:r>
          <a:endParaRPr lang="et-EE" sz="1400"/>
        </a:p>
      </xdr:txBody>
    </xdr:sp>
    <xdr:clientData/>
  </xdr:oneCellAnchor>
  <xdr:oneCellAnchor>
    <xdr:from>
      <xdr:col>7</xdr:col>
      <xdr:colOff>9525</xdr:colOff>
      <xdr:row>15</xdr:row>
      <xdr:rowOff>66675</xdr:rowOff>
    </xdr:from>
    <xdr:ext cx="4514849" cy="127757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2D687C-031D-490C-8CAE-F3953963037D}"/>
            </a:ext>
          </a:extLst>
        </xdr:cNvPr>
        <xdr:cNvSpPr txBox="1"/>
      </xdr:nvSpPr>
      <xdr:spPr>
        <a:xfrm>
          <a:off x="8715375" y="2667000"/>
          <a:ext cx="4514849" cy="1277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108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Teha tekstina</a:t>
          </a:r>
          <a:r>
            <a:rPr lang="et-EE" sz="1400" baseline="0"/>
            <a:t> antud ajaväärtustes soovitatud asendused funktsiooniga SUBSTITUDE ja leida korrektsed ajaväärtused (VALUE, DATEVALUE, TIMEVALUE).</a:t>
          </a:r>
        </a:p>
        <a:p>
          <a:r>
            <a:rPr lang="et-EE" sz="1400" baseline="0"/>
            <a:t>Määrata ajaväärtuśtega lahtritele sobivad arvuvormingud.</a:t>
          </a:r>
          <a:endParaRPr lang="et-EE" sz="14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228600</xdr:colOff>
      <xdr:row>1</xdr:row>
      <xdr:rowOff>130663</xdr:rowOff>
    </xdr:from>
    <xdr:ext cx="4081291" cy="116746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83697D-59AF-490C-BE8B-0E772A785C68}"/>
            </a:ext>
          </a:extLst>
        </xdr:cNvPr>
        <xdr:cNvSpPr txBox="1"/>
      </xdr:nvSpPr>
      <xdr:spPr>
        <a:xfrm>
          <a:off x="6693877" y="312371"/>
          <a:ext cx="4081291" cy="11674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Koostada loogikaavaldised,</a:t>
          </a:r>
          <a:r>
            <a:rPr lang="et-EE" sz="1400" baseline="0"/>
            <a:t> mis annavad tulemuseks tõene (TRUE) vastavalt igas reas antud eeskirjale.</a:t>
          </a:r>
        </a:p>
        <a:p>
          <a:r>
            <a:rPr lang="et-EE" sz="1400" baseline="0"/>
            <a:t>Proovimiseks võiks arve ja tekste muuta.</a:t>
          </a:r>
          <a:endParaRPr lang="et-EE" sz="1400"/>
        </a:p>
      </xdr:txBody>
    </xdr:sp>
    <xdr:clientData/>
  </xdr:oneCellAnchor>
  <xdr:oneCellAnchor>
    <xdr:from>
      <xdr:col>7</xdr:col>
      <xdr:colOff>69946</xdr:colOff>
      <xdr:row>24</xdr:row>
      <xdr:rowOff>102185</xdr:rowOff>
    </xdr:from>
    <xdr:ext cx="3315579" cy="9483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0C1E2F1-C657-4711-ACE3-F6F2F21ED43B}"/>
            </a:ext>
          </a:extLst>
        </xdr:cNvPr>
        <xdr:cNvSpPr txBox="1"/>
      </xdr:nvSpPr>
      <xdr:spPr>
        <a:xfrm>
          <a:off x="7448158" y="4908647"/>
          <a:ext cx="3315579" cy="94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 b="1"/>
            <a:t>Ülesanne</a:t>
          </a:r>
        </a:p>
        <a:p>
          <a:r>
            <a:rPr lang="et-EE" sz="1400"/>
            <a:t>Funktsioonide</a:t>
          </a:r>
          <a:r>
            <a:rPr lang="et-EE" sz="1400" baseline="0"/>
            <a:t> IF ja IFERROR abil leida küsitud tulemused</a:t>
          </a:r>
          <a:endParaRPr lang="et-EE" sz="14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282575</xdr:colOff>
      <xdr:row>23</xdr:row>
      <xdr:rowOff>28575</xdr:rowOff>
    </xdr:from>
    <xdr:ext cx="4000499" cy="248243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7E24CD2-B1F8-47B6-B554-04D4C2050FD4}"/>
            </a:ext>
          </a:extLst>
        </xdr:cNvPr>
        <xdr:cNvSpPr txBox="1"/>
      </xdr:nvSpPr>
      <xdr:spPr>
        <a:xfrm>
          <a:off x="10502900" y="4191000"/>
          <a:ext cx="4000499" cy="2482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t-EE" sz="1400"/>
            <a:t>Töötajate tabeli alusel leida:</a:t>
          </a:r>
        </a:p>
        <a:p>
          <a:r>
            <a:rPr lang="et-EE" sz="1400"/>
            <a:t>Mitu inimest</a:t>
          </a:r>
          <a:r>
            <a:rPr lang="et-EE" sz="1400" baseline="0"/>
            <a:t> on vanemad kui 40.</a:t>
          </a:r>
        </a:p>
        <a:p>
          <a:r>
            <a:rPr lang="et-EE" sz="1400" baseline="0"/>
            <a:t>Mitu meest on vanemad kui nende inimeste keskmine vanus.</a:t>
          </a:r>
        </a:p>
        <a:p>
          <a:r>
            <a:rPr lang="et-EE" sz="1400" baseline="0"/>
            <a:t>Mitu inimest on igas ametis ja mis on iga ameti keskmine palk.</a:t>
          </a:r>
        </a:p>
        <a:p>
          <a:r>
            <a:rPr lang="et-EE" sz="1400" baseline="0"/>
            <a:t>Leida iga ameti keskmine palk ka meeste ja naiste kohta eraldi (üks kopeeritav valem)</a:t>
          </a:r>
        </a:p>
        <a:p>
          <a:r>
            <a:rPr lang="et-EE" sz="1400"/>
            <a:t>Mitu alla 50 aastast mees ja naist on igas linnas.</a:t>
          </a:r>
        </a:p>
        <a:p>
          <a:endParaRPr lang="et-EE" sz="14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1493</xdr:colOff>
      <xdr:row>31</xdr:row>
      <xdr:rowOff>0</xdr:rowOff>
    </xdr:from>
    <xdr:to>
      <xdr:col>7</xdr:col>
      <xdr:colOff>9525</xdr:colOff>
      <xdr:row>36</xdr:row>
      <xdr:rowOff>97118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B5A359-6835-440C-9401-957321B9A6D7}"/>
            </a:ext>
          </a:extLst>
        </xdr:cNvPr>
        <xdr:cNvSpPr txBox="1"/>
      </xdr:nvSpPr>
      <xdr:spPr>
        <a:xfrm>
          <a:off x="5697443" y="6362700"/>
          <a:ext cx="2646457" cy="1097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/>
            <a:t>Kolme töö kohta võib</a:t>
          </a:r>
          <a:r>
            <a:rPr lang="et-EE" sz="1100" baseline="0"/>
            <a:t> summaarne hilinemine olla kuni 7 päeva.</a:t>
          </a:r>
        </a:p>
        <a:p>
          <a:r>
            <a:rPr lang="et-EE" sz="1100" baseline="0"/>
            <a:t>Leida kõige viimane päev kolmanda töö esitamiseks.</a:t>
          </a:r>
        </a:p>
        <a:p>
          <a:r>
            <a:rPr lang="et-EE" sz="1100" baseline="0"/>
            <a:t>Vajadusel kasutada abiveerge.</a:t>
          </a:r>
        </a:p>
        <a:p>
          <a:endParaRPr lang="et-E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0</xdr:row>
      <xdr:rowOff>0</xdr:rowOff>
    </xdr:from>
    <xdr:ext cx="5438775" cy="14963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6B1019-EC9A-4A14-855F-58F074D2B8CD}"/>
            </a:ext>
          </a:extLst>
        </xdr:cNvPr>
        <xdr:cNvSpPr txBox="1"/>
      </xdr:nvSpPr>
      <xdr:spPr>
        <a:xfrm>
          <a:off x="3019425" y="6350"/>
          <a:ext cx="5438775" cy="1496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144000" rIns="144000" bIns="144000" rtlCol="0" anchor="t">
          <a:spAutoFit/>
        </a:bodyPr>
        <a:lstStyle/>
        <a:p>
          <a:r>
            <a:rPr lang="en-US" sz="1100"/>
            <a:t>Eeldame, et eksami tulemuse hindamine toimub tähtedega A-F.</a:t>
          </a:r>
        </a:p>
        <a:p>
          <a:endParaRPr lang="en-US" sz="1100"/>
        </a:p>
        <a:p>
          <a:r>
            <a:rPr lang="en-US" sz="1100"/>
            <a:t>Teha tabel, milles on kümne tudengi nelja eksami juhuarvude abil </a:t>
          </a:r>
        </a:p>
        <a:p>
          <a:r>
            <a:rPr lang="en-US" sz="1100"/>
            <a:t>leitud tulemused ("A"-"F"). </a:t>
          </a:r>
        </a:p>
        <a:p>
          <a:endParaRPr lang="en-US" sz="1100"/>
        </a:p>
        <a:p>
          <a:r>
            <a:rPr lang="en-US" sz="1100"/>
            <a:t>Arvutada eksamite keskmine nii numbriliselt (lähtudes vastavusest "A"=5 ja "F"=0) kui </a:t>
          </a:r>
        </a:p>
        <a:p>
          <a:r>
            <a:rPr lang="en-US" sz="1100"/>
            <a:t>ka väljendatuna keskmisele lähima tähena.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ivettu-my.sharepoint.com/Users/Irina%20Amitan/Documents/Dokumendid/irina/Sugis_16/Koolitus_2016/Kord_1/paev_1_teht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L1"/>
      <sheetName val="Müügid"/>
      <sheetName val="Hinnakiri"/>
      <sheetName val="Isikud"/>
      <sheetName val="FunctionIfS "/>
      <sheetName val="YL5"/>
      <sheetName val="Sheet2"/>
      <sheetName val="Isikud_2"/>
      <sheetName val="ab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C7" t="str">
            <v>Harjumaa</v>
          </cell>
          <cell r="E7" t="str">
            <v>Kuressaare</v>
          </cell>
        </row>
        <row r="8">
          <cell r="C8" t="str">
            <v>Harjumaa, Harku Vald</v>
          </cell>
          <cell r="E8" t="str">
            <v>Maardu</v>
          </cell>
        </row>
        <row r="9">
          <cell r="C9" t="str">
            <v>Harjumaa, Kuusalu Vald</v>
          </cell>
          <cell r="E9" t="str">
            <v>Narva</v>
          </cell>
        </row>
        <row r="10">
          <cell r="C10" t="str">
            <v>Harjumaa, Saku Alevik</v>
          </cell>
          <cell r="E10" t="str">
            <v>Pärnu</v>
          </cell>
        </row>
        <row r="11">
          <cell r="C11" t="str">
            <v>Harjumaa, Saku Vald</v>
          </cell>
          <cell r="E11" t="str">
            <v>Tallinn</v>
          </cell>
        </row>
        <row r="12">
          <cell r="C12" t="str">
            <v>Harjumaa, Saue Vald</v>
          </cell>
          <cell r="E12" t="str">
            <v>Tartu</v>
          </cell>
        </row>
        <row r="13">
          <cell r="C13" t="str">
            <v>Harjumaa, Viimsi Vald</v>
          </cell>
        </row>
        <row r="14">
          <cell r="C14" t="str">
            <v>Kuressaare</v>
          </cell>
        </row>
        <row r="15">
          <cell r="C15" t="str">
            <v>Maardu</v>
          </cell>
        </row>
        <row r="16">
          <cell r="C16" t="str">
            <v>Narva</v>
          </cell>
        </row>
        <row r="17">
          <cell r="C17" t="str">
            <v>Põlvamaa, Kõlleste Vald</v>
          </cell>
        </row>
        <row r="18">
          <cell r="C18" t="str">
            <v>Pärnu</v>
          </cell>
        </row>
        <row r="19">
          <cell r="C19" t="str">
            <v>Pärnumaa, Audru Vald</v>
          </cell>
        </row>
        <row r="20">
          <cell r="C20" t="str">
            <v>Tallinn</v>
          </cell>
        </row>
        <row r="21">
          <cell r="C21" t="str">
            <v>Tartu</v>
          </cell>
        </row>
        <row r="22">
          <cell r="C22" t="str">
            <v>Tartumaa</v>
          </cell>
        </row>
        <row r="23">
          <cell r="C23" t="str">
            <v>Tartumaa, Luunja Vald</v>
          </cell>
        </row>
        <row r="24">
          <cell r="C24" t="str">
            <v>Viljandimaa, Suure-Jaani Vald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et.wikipedia.org/wiki/Isikukood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0C55-2F83-42B6-857E-B8B2CCEC6748}">
  <sheetPr>
    <tabColor theme="7" tint="0.39997558519241921"/>
  </sheetPr>
  <dimension ref="A1:G22"/>
  <sheetViews>
    <sheetView tabSelected="1" zoomScale="175" zoomScaleNormal="175" workbookViewId="0">
      <selection activeCell="A2" sqref="A2"/>
    </sheetView>
  </sheetViews>
  <sheetFormatPr defaultColWidth="9.140625" defaultRowHeight="18.75" x14ac:dyDescent="0.3"/>
  <cols>
    <col min="1" max="1" width="41.140625" style="42" customWidth="1"/>
    <col min="2" max="2" width="32.140625" style="42" customWidth="1"/>
    <col min="3" max="3" width="18.85546875" style="42" customWidth="1"/>
    <col min="4" max="4" width="15.5703125" style="42" customWidth="1"/>
    <col min="5" max="5" width="26.42578125" style="42" customWidth="1"/>
    <col min="6" max="6" width="14.42578125" style="42" bestFit="1" customWidth="1"/>
    <col min="7" max="7" width="7" style="42" bestFit="1" customWidth="1"/>
    <col min="8" max="8" width="6.7109375" style="42" customWidth="1"/>
    <col min="9" max="16384" width="9.140625" style="42"/>
  </cols>
  <sheetData>
    <row r="1" spans="1:7" x14ac:dyDescent="0.3">
      <c r="A1" s="105" t="s">
        <v>109</v>
      </c>
    </row>
    <row r="2" spans="1:7" ht="19.5" thickBot="1" x14ac:dyDescent="0.35">
      <c r="A2" s="2"/>
    </row>
    <row r="3" spans="1:7" x14ac:dyDescent="0.3">
      <c r="A3" s="2" t="s">
        <v>65</v>
      </c>
      <c r="B3" s="121">
        <v>35124</v>
      </c>
      <c r="D3" s="106" t="s">
        <v>110</v>
      </c>
      <c r="E3" s="6" t="s">
        <v>111</v>
      </c>
      <c r="F3" s="6">
        <f ca="1">täna-synniaeg</f>
        <v>10575</v>
      </c>
      <c r="G3" s="117" t="str">
        <f ca="1">IF(F3="","",_xlfn.FORMULATEXT(F3))</f>
        <v>=täna-synniaeg</v>
      </c>
    </row>
    <row r="4" spans="1:7" x14ac:dyDescent="0.3">
      <c r="A4" s="2" t="s">
        <v>112</v>
      </c>
      <c r="B4" s="44">
        <f ca="1">TODAY()</f>
        <v>45699</v>
      </c>
      <c r="C4" s="43" t="str">
        <f ca="1">IF(B4="","",_xlfn.FORMULATEXT(B4))</f>
        <v>=TODAY()</v>
      </c>
      <c r="D4" s="2"/>
      <c r="E4" s="6" t="s">
        <v>113</v>
      </c>
      <c r="F4" s="6">
        <f ca="1">(täna-synniaeg)/365.25</f>
        <v>28.95277207392197</v>
      </c>
      <c r="G4" s="117" t="str">
        <f t="shared" ref="G4:G5" ca="1" si="0">IF(F4="","",_xlfn.FORMULATEXT(F4))</f>
        <v>=(täna-synniaeg)/365,25</v>
      </c>
    </row>
    <row r="5" spans="1:7" x14ac:dyDescent="0.3">
      <c r="A5" s="2"/>
      <c r="B5" s="117" t="str">
        <f ca="1">IF(B4="","",_xlfn.FORMULATEXT(B4))</f>
        <v>=TODAY()</v>
      </c>
      <c r="D5" s="2"/>
      <c r="E5" s="108" t="s">
        <v>114</v>
      </c>
      <c r="F5" s="107">
        <f ca="1">INT((täna-synniaeg)/365.25)</f>
        <v>28</v>
      </c>
      <c r="G5" s="117" t="str">
        <f t="shared" ca="1" si="0"/>
        <v>=INT((täna-synniaeg)/365,25)</v>
      </c>
    </row>
    <row r="6" spans="1:7" x14ac:dyDescent="0.3">
      <c r="A6" s="2"/>
      <c r="B6" s="43"/>
      <c r="D6" s="2"/>
      <c r="E6" s="115"/>
      <c r="F6" s="116"/>
      <c r="G6" s="101"/>
    </row>
    <row r="7" spans="1:7" x14ac:dyDescent="0.3">
      <c r="A7" s="2"/>
      <c r="B7" s="43"/>
      <c r="D7" s="2"/>
      <c r="E7" s="115"/>
      <c r="F7" s="116"/>
      <c r="G7" s="101"/>
    </row>
    <row r="8" spans="1:7" x14ac:dyDescent="0.3">
      <c r="A8" s="2"/>
      <c r="B8" s="117" t="str">
        <f ca="1">IF(B11="","",_xlfn.FORMULATEXT(B11))</f>
        <v>=synniaeg+A11</v>
      </c>
      <c r="C8" s="117" t="str">
        <f ca="1">IF(C11="","",_xlfn.FORMULATEXT(C11))</f>
        <v>=INT(A11/365,25)</v>
      </c>
      <c r="E8" s="45"/>
      <c r="F8" s="46"/>
      <c r="G8" s="43"/>
    </row>
    <row r="9" spans="1:7" x14ac:dyDescent="0.3">
      <c r="A9" s="2"/>
      <c r="B9" s="48"/>
    </row>
    <row r="10" spans="1:7" ht="37.5" x14ac:dyDescent="0.3">
      <c r="A10" s="103" t="s">
        <v>120</v>
      </c>
      <c r="B10" s="104" t="s">
        <v>121</v>
      </c>
      <c r="C10" s="104" t="s">
        <v>122</v>
      </c>
    </row>
    <row r="11" spans="1:7" x14ac:dyDescent="0.3">
      <c r="A11" s="49">
        <v>8000</v>
      </c>
      <c r="B11" s="44">
        <f>synniaeg+A11</f>
        <v>43124</v>
      </c>
      <c r="C11" s="47">
        <f>INT(A11/365.25)</f>
        <v>21</v>
      </c>
    </row>
    <row r="12" spans="1:7" x14ac:dyDescent="0.3">
      <c r="A12" s="49">
        <v>10000</v>
      </c>
      <c r="B12" s="44">
        <f>synniaeg+A12</f>
        <v>45124</v>
      </c>
      <c r="C12" s="47">
        <f t="shared" ref="C12:C13" si="1">INT(A12/365.25)</f>
        <v>27</v>
      </c>
    </row>
    <row r="13" spans="1:7" x14ac:dyDescent="0.3">
      <c r="A13" s="49">
        <v>25000</v>
      </c>
      <c r="B13" s="122">
        <f>synniaeg+A13</f>
        <v>60124</v>
      </c>
      <c r="C13" s="47">
        <f t="shared" si="1"/>
        <v>68</v>
      </c>
    </row>
    <row r="16" spans="1:7" x14ac:dyDescent="0.3">
      <c r="A16" s="6" t="s">
        <v>115</v>
      </c>
      <c r="B16" s="47">
        <f>YEAR(synniaeg)</f>
        <v>1996</v>
      </c>
      <c r="C16" s="117" t="str">
        <f ca="1">IF(B16="","",_xlfn.FORMULATEXT(B16))</f>
        <v>=YEAR(synniaeg)</v>
      </c>
    </row>
    <row r="17" spans="1:3" x14ac:dyDescent="0.3">
      <c r="A17" s="6" t="s">
        <v>116</v>
      </c>
      <c r="B17" s="47">
        <f>MONTH(synniaeg)</f>
        <v>2</v>
      </c>
      <c r="C17" s="117" t="str">
        <f t="shared" ref="C17:C22" ca="1" si="2">IF(B17="","",_xlfn.FORMULATEXT(B17))</f>
        <v>=MONTH(synniaeg)</v>
      </c>
    </row>
    <row r="18" spans="1:3" x14ac:dyDescent="0.3">
      <c r="A18" s="6" t="s">
        <v>117</v>
      </c>
      <c r="B18" s="47">
        <f>DAY(synniaeg)</f>
        <v>29</v>
      </c>
      <c r="C18" s="117" t="str">
        <f t="shared" ca="1" si="2"/>
        <v>=DAY(synniaeg)</v>
      </c>
    </row>
    <row r="19" spans="1:3" x14ac:dyDescent="0.3">
      <c r="A19" s="6" t="s">
        <v>118</v>
      </c>
      <c r="B19" s="47">
        <f>WEEKDAY(synniaeg,2)</f>
        <v>4</v>
      </c>
      <c r="C19" s="117" t="str">
        <f t="shared" ca="1" si="2"/>
        <v>=WEEKDAY(synniaeg;2)</v>
      </c>
    </row>
    <row r="20" spans="1:3" x14ac:dyDescent="0.3">
      <c r="A20" s="6" t="s">
        <v>119</v>
      </c>
      <c r="B20" s="120" t="str">
        <f>TEXT(synniaeg,"dddd")</f>
        <v>neljapäev</v>
      </c>
      <c r="C20" s="117" t="str">
        <f t="shared" ca="1" si="2"/>
        <v>=TEXT(synniaeg;"dddd")</v>
      </c>
    </row>
    <row r="21" spans="1:3" x14ac:dyDescent="0.3">
      <c r="A21" s="6" t="s">
        <v>67</v>
      </c>
      <c r="B21" s="123">
        <f ca="1">DATE(YEAR(TODAY()),MONTH(synniaeg),DAY(synniaeg))</f>
        <v>45717</v>
      </c>
      <c r="C21" s="117" t="str">
        <f t="shared" ca="1" si="2"/>
        <v>=DATE(YEAR(TODAY());MONTH(synniaeg);DAY(synniaeg))</v>
      </c>
    </row>
    <row r="22" spans="1:3" x14ac:dyDescent="0.3">
      <c r="A22" s="6" t="s">
        <v>384</v>
      </c>
      <c r="B22" s="47">
        <f ca="1">WEEKDAY(B21,2)</f>
        <v>6</v>
      </c>
      <c r="C22" s="117" t="str">
        <f t="shared" ca="1" si="2"/>
        <v>=WEEKDAY(B21;2)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3559-43B7-441B-9B53-9211F7BCBA8E}">
  <sheetPr>
    <tabColor theme="9" tint="0.39997558519241921"/>
  </sheetPr>
  <dimension ref="A1:I18"/>
  <sheetViews>
    <sheetView topLeftCell="A4" zoomScale="160" zoomScaleNormal="160" workbookViewId="0">
      <selection activeCell="E14" sqref="E14"/>
    </sheetView>
  </sheetViews>
  <sheetFormatPr defaultColWidth="9.140625" defaultRowHeight="15.75" x14ac:dyDescent="0.25"/>
  <cols>
    <col min="1" max="1" width="3.7109375" style="2" customWidth="1"/>
    <col min="2" max="2" width="13.140625" style="2" customWidth="1"/>
    <col min="3" max="3" width="10.140625" style="2" customWidth="1"/>
    <col min="4" max="4" width="8.28515625" style="2" customWidth="1"/>
    <col min="5" max="5" width="12.85546875" style="2" customWidth="1"/>
    <col min="6" max="6" width="15.28515625" style="2" bestFit="1" customWidth="1"/>
    <col min="7" max="7" width="3.5703125" style="2" customWidth="1"/>
    <col min="8" max="8" width="9.42578125" style="2" bestFit="1" customWidth="1"/>
    <col min="9" max="9" width="16" style="2" bestFit="1" customWidth="1"/>
    <col min="10" max="16384" width="9.140625" style="2"/>
  </cols>
  <sheetData>
    <row r="1" spans="1:9" x14ac:dyDescent="0.25">
      <c r="A1" s="1" t="s">
        <v>0</v>
      </c>
    </row>
    <row r="2" spans="1:9" x14ac:dyDescent="0.25">
      <c r="A2" s="1"/>
    </row>
    <row r="3" spans="1:9" x14ac:dyDescent="0.25">
      <c r="B3" s="2" t="s">
        <v>1</v>
      </c>
      <c r="C3" s="3">
        <v>10</v>
      </c>
    </row>
    <row r="4" spans="1:9" x14ac:dyDescent="0.25">
      <c r="F4" s="4" t="str">
        <f ca="1">IF(F8="","",_xlfn.FORMULATEXT(F8))</f>
        <v>=Tunnitasu*Tunde*24</v>
      </c>
      <c r="H4" s="1"/>
    </row>
    <row r="5" spans="1:9" x14ac:dyDescent="0.25">
      <c r="E5" s="4" t="str">
        <f ca="1">IF(E8="","",_xlfn.FORMULATEXT(E8))</f>
        <v>=IF(Algus&lt;Lõpp;Lõpp-Algus;1+Lõpp-Algus)</v>
      </c>
      <c r="H5" s="1"/>
    </row>
    <row r="6" spans="1:9" ht="16.5" thickBot="1" x14ac:dyDescent="0.3">
      <c r="C6" s="5"/>
    </row>
    <row r="7" spans="1:9" x14ac:dyDescent="0.25">
      <c r="B7" s="70" t="s">
        <v>2</v>
      </c>
      <c r="C7" s="71" t="s">
        <v>12</v>
      </c>
      <c r="D7" s="71" t="s">
        <v>13</v>
      </c>
      <c r="E7" s="71" t="s">
        <v>3</v>
      </c>
      <c r="F7" s="72" t="s">
        <v>4</v>
      </c>
    </row>
    <row r="8" spans="1:9" ht="16.5" thickBot="1" x14ac:dyDescent="0.3">
      <c r="B8" s="73" t="s">
        <v>5</v>
      </c>
      <c r="C8" s="7">
        <v>0.33333333333333331</v>
      </c>
      <c r="D8" s="7">
        <v>0.6875</v>
      </c>
      <c r="E8" s="110" cm="1">
        <f t="array" ref="E8:E12">IF(Algus&lt;Lõpp,Lõpp-Algus,1+Lõpp-Algus)</f>
        <v>0.35416666666666669</v>
      </c>
      <c r="F8" s="109" cm="1">
        <f t="array" ref="F8:F12">Tunnitasu*Tunde*24</f>
        <v>85</v>
      </c>
      <c r="H8" s="4" t="str">
        <f ca="1">IF(F8="","",_xlfn.FORMULATEXT(F8))</f>
        <v>=Tunnitasu*Tunde*24</v>
      </c>
    </row>
    <row r="9" spans="1:9" ht="16.5" thickBot="1" x14ac:dyDescent="0.3">
      <c r="B9" s="73" t="s">
        <v>6</v>
      </c>
      <c r="C9" s="7">
        <v>0.75</v>
      </c>
      <c r="D9" s="7">
        <v>2.0833333333333332E-2</v>
      </c>
      <c r="E9" s="110">
        <v>0.27083333333333326</v>
      </c>
      <c r="F9" s="109">
        <v>64.999999999999986</v>
      </c>
    </row>
    <row r="10" spans="1:9" ht="16.5" thickBot="1" x14ac:dyDescent="0.3">
      <c r="B10" s="73" t="s">
        <v>7</v>
      </c>
      <c r="C10" s="7">
        <v>0.5</v>
      </c>
      <c r="D10" s="7">
        <v>0.83333333333333337</v>
      </c>
      <c r="E10" s="110">
        <v>0.33333333333333337</v>
      </c>
      <c r="F10" s="109">
        <v>80.000000000000014</v>
      </c>
    </row>
    <row r="11" spans="1:9" ht="16.5" thickBot="1" x14ac:dyDescent="0.3">
      <c r="B11" s="73" t="s">
        <v>8</v>
      </c>
      <c r="C11" s="7">
        <v>0.5625</v>
      </c>
      <c r="D11" s="7">
        <v>0.82291666666666663</v>
      </c>
      <c r="E11" s="110">
        <v>0.26041666666666663</v>
      </c>
      <c r="F11" s="109">
        <v>62.499999999999986</v>
      </c>
    </row>
    <row r="12" spans="1:9" ht="16.5" thickBot="1" x14ac:dyDescent="0.3">
      <c r="B12" s="74" t="s">
        <v>9</v>
      </c>
      <c r="C12" s="75">
        <v>0.58333333333333337</v>
      </c>
      <c r="D12" s="75">
        <v>7.2916666666666671E-2</v>
      </c>
      <c r="E12" s="110">
        <v>0.48958333333333337</v>
      </c>
      <c r="F12" s="111">
        <v>117.50000000000001</v>
      </c>
      <c r="G12" s="5"/>
      <c r="H12" s="5"/>
      <c r="I12" s="8"/>
    </row>
    <row r="13" spans="1:9" x14ac:dyDescent="0.25">
      <c r="E13" s="112"/>
      <c r="F13" s="112"/>
      <c r="H13" s="5"/>
    </row>
    <row r="14" spans="1:9" x14ac:dyDescent="0.25">
      <c r="B14" s="2" t="s">
        <v>10</v>
      </c>
      <c r="E14" s="113">
        <f>SUM(Tunde)</f>
        <v>1.7083333333333335</v>
      </c>
      <c r="F14" s="114">
        <f>SUM(Palk)</f>
        <v>410</v>
      </c>
      <c r="H14" s="5"/>
      <c r="I14" s="8">
        <f ca="1">NOW()</f>
        <v>45699.68411898148</v>
      </c>
    </row>
    <row r="15" spans="1:9" x14ac:dyDescent="0.25">
      <c r="F15" s="2" t="s">
        <v>11</v>
      </c>
      <c r="H15" s="5"/>
    </row>
    <row r="16" spans="1:9" x14ac:dyDescent="0.25">
      <c r="E16" s="4" t="str">
        <f ca="1">IF(E14="","",_xlfn.FORMULATEXT(E14))</f>
        <v>=SUM(Tunde)</v>
      </c>
      <c r="H16" s="5"/>
    </row>
    <row r="18" spans="5:5" x14ac:dyDescent="0.25">
      <c r="E18" s="8">
        <f>SUM(Tunde)</f>
        <v>1.7083333333333335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C22A9-B528-4E91-A34A-4887E535077F}">
  <sheetPr>
    <tabColor theme="5" tint="0.39997558519241921"/>
  </sheetPr>
  <dimension ref="B1:I57"/>
  <sheetViews>
    <sheetView topLeftCell="A23" workbookViewId="0">
      <selection activeCell="G47" sqref="G47"/>
    </sheetView>
  </sheetViews>
  <sheetFormatPr defaultColWidth="8.7109375" defaultRowHeight="15.75" x14ac:dyDescent="0.25"/>
  <cols>
    <col min="1" max="1" width="8.7109375" style="2"/>
    <col min="2" max="2" width="38.140625" style="2" bestFit="1" customWidth="1"/>
    <col min="3" max="3" width="29.28515625" style="2" customWidth="1"/>
    <col min="4" max="4" width="21" style="2" customWidth="1"/>
    <col min="5" max="5" width="29.42578125" style="2" customWidth="1"/>
    <col min="6" max="6" width="12.5703125" style="2" customWidth="1"/>
    <col min="7" max="7" width="16.140625" style="2" customWidth="1"/>
    <col min="8" max="8" width="12" style="2" customWidth="1"/>
    <col min="9" max="16384" width="8.7109375" style="2"/>
  </cols>
  <sheetData>
    <row r="1" spans="2:8" x14ac:dyDescent="0.25">
      <c r="G1" s="4" t="str">
        <f ca="1">IF(G7="","",_xlfn.FORMULATEXT(G7))</f>
        <v>=UPPER(Perenimi) &amp; " " &amp; Eesnimi</v>
      </c>
    </row>
    <row r="2" spans="2:8" x14ac:dyDescent="0.25">
      <c r="F2" s="117" t="str">
        <f ca="1">_xlfn.FORMULATEXT(F8)</f>
        <v>=MID(B8;FIND(" ";B8)+1;50)</v>
      </c>
    </row>
    <row r="3" spans="2:8" x14ac:dyDescent="0.25">
      <c r="D3" s="4" t="str">
        <f ca="1">IF(D7="","",_xlfn.FORMULATEXT(D7))</f>
        <v>=FIND(" ";Nimi)</v>
      </c>
      <c r="F3" s="117" t="str">
        <f ca="1">IF(F7="","",_xlfn.FORMULATEXT(F7))</f>
        <v>=RIGHT(B7;C7-D7)</v>
      </c>
    </row>
    <row r="4" spans="2:8" x14ac:dyDescent="0.25">
      <c r="C4" s="4" t="str">
        <f t="shared" ref="C4:E4" ca="1" si="0">IF(C7="","",_xlfn.FORMULATEXT(C7))</f>
        <v>=LEN(Nimi)</v>
      </c>
      <c r="E4" s="4" t="str">
        <f t="shared" ca="1" si="0"/>
        <v>=LEFT(Nimi;FIND(" ";Nimi)-1)</v>
      </c>
    </row>
    <row r="6" spans="2:8" x14ac:dyDescent="0.25">
      <c r="B6" s="80" t="s">
        <v>42</v>
      </c>
      <c r="C6" s="81" t="s">
        <v>159</v>
      </c>
      <c r="D6" s="81" t="s">
        <v>160</v>
      </c>
      <c r="E6" s="81" t="s">
        <v>62</v>
      </c>
      <c r="F6" s="81" t="s">
        <v>63</v>
      </c>
      <c r="G6" s="80" t="s">
        <v>161</v>
      </c>
      <c r="H6" s="79"/>
    </row>
    <row r="7" spans="2:8" x14ac:dyDescent="0.25">
      <c r="B7" s="6" t="s">
        <v>162</v>
      </c>
      <c r="C7" s="124" cm="1">
        <f t="array" ref="C7:C10">LEN(Nimi)</f>
        <v>8</v>
      </c>
      <c r="D7" s="6" cm="1">
        <f t="array" ref="D7:D10">FIND(" ",Nimi)</f>
        <v>5</v>
      </c>
      <c r="E7" s="6" t="str" cm="1">
        <f t="array" ref="E7:E10">LEFT(Nimi,FIND(" ",Nimi)-1)</f>
        <v>Mari</v>
      </c>
      <c r="F7" s="6" t="str">
        <f>RIGHT(B7,C7-D7)</f>
        <v>Õun</v>
      </c>
      <c r="G7" s="6" t="str" cm="1">
        <f t="array" ref="G7:G10">UPPER(Perenimi) &amp; " " &amp; Eesnimi</f>
        <v>ÕUN Mari</v>
      </c>
    </row>
    <row r="8" spans="2:8" x14ac:dyDescent="0.25">
      <c r="B8" s="6" t="s">
        <v>163</v>
      </c>
      <c r="C8" s="6">
        <v>17</v>
      </c>
      <c r="D8" s="6">
        <v>9</v>
      </c>
      <c r="E8" s="6" t="str">
        <v>Kristjan</v>
      </c>
      <c r="F8" s="6" t="str">
        <f>MID(B8,FIND(" ",B8)+1,50)</f>
        <v>Talihärm</v>
      </c>
      <c r="G8" s="6" t="str">
        <v>TALIHÄRM Kristjan</v>
      </c>
    </row>
    <row r="9" spans="2:8" x14ac:dyDescent="0.25">
      <c r="B9" s="6" t="s">
        <v>164</v>
      </c>
      <c r="C9" s="6">
        <v>11</v>
      </c>
      <c r="D9" s="6">
        <v>5</v>
      </c>
      <c r="E9" s="6" t="str">
        <v>Peep</v>
      </c>
      <c r="F9" s="6" t="str">
        <f t="shared" ref="F9:F10" si="1">MID(B9,FIND(" ",B9)+1,50)</f>
        <v>Ülesoo</v>
      </c>
      <c r="G9" s="6" t="str">
        <v>ÜLESOO Peep</v>
      </c>
    </row>
    <row r="10" spans="2:8" x14ac:dyDescent="0.25">
      <c r="B10" s="6" t="s">
        <v>165</v>
      </c>
      <c r="C10" s="6">
        <v>15</v>
      </c>
      <c r="D10" s="6">
        <v>10</v>
      </c>
      <c r="E10" s="6" t="str">
        <v>Jana-Liis</v>
      </c>
      <c r="F10" s="6" t="str">
        <f t="shared" si="1"/>
        <v>Saare</v>
      </c>
      <c r="G10" s="6" t="str">
        <v>SAARE Jana-Liis</v>
      </c>
    </row>
    <row r="14" spans="2:8" x14ac:dyDescent="0.25">
      <c r="D14" s="4" t="str">
        <f ca="1">IF(D18="","",_xlfn.FORMULATEXT(D18))</f>
        <v>=VALUE(C18)</v>
      </c>
    </row>
    <row r="15" spans="2:8" x14ac:dyDescent="0.25">
      <c r="C15" s="4" t="str">
        <f t="shared" ref="C15" ca="1" si="2">IF(C18="","",_xlfn.FORMULATEXT(C18))</f>
        <v>=SUBSTITUTE(B18; ","; "")</v>
      </c>
    </row>
    <row r="17" spans="2:5" ht="31.5" x14ac:dyDescent="0.25">
      <c r="B17" s="80" t="s">
        <v>172</v>
      </c>
      <c r="C17" s="82" t="s">
        <v>173</v>
      </c>
      <c r="D17" s="80" t="s">
        <v>171</v>
      </c>
    </row>
    <row r="18" spans="2:5" x14ac:dyDescent="0.25">
      <c r="B18" s="6" t="s">
        <v>166</v>
      </c>
      <c r="C18" s="6" t="str">
        <f>SUBSTITUTE(B18, ",", "")</f>
        <v>16/02/24 14:18:45</v>
      </c>
      <c r="D18" s="125">
        <f>VALUE(C18)</f>
        <v>45338.596354166664</v>
      </c>
    </row>
    <row r="19" spans="2:5" x14ac:dyDescent="0.25">
      <c r="B19" s="6" t="s">
        <v>175</v>
      </c>
      <c r="C19" s="6" t="str">
        <f t="shared" ref="C19:C20" si="3">SUBSTITUTE(B19, ",", "")</f>
        <v>20/02/24 13:43:45</v>
      </c>
      <c r="D19" s="125">
        <f t="shared" ref="D19:D20" si="4">VALUE(C19)</f>
        <v>45342.572048611109</v>
      </c>
    </row>
    <row r="20" spans="2:5" x14ac:dyDescent="0.25">
      <c r="B20" s="6" t="s">
        <v>176</v>
      </c>
      <c r="C20" s="6" t="str">
        <f t="shared" si="3"/>
        <v>25/02/24 13:40:09</v>
      </c>
      <c r="D20" s="125">
        <f t="shared" si="4"/>
        <v>45347.569548611114</v>
      </c>
    </row>
    <row r="21" spans="2:5" x14ac:dyDescent="0.25">
      <c r="B21" s="6" t="s">
        <v>177</v>
      </c>
      <c r="C21" s="6" t="str">
        <f>SUBSTITUTE(B21, ",", "")</f>
        <v>27/02/24 13:25:38</v>
      </c>
      <c r="D21" s="125">
        <f>VALUE(C21)</f>
        <v>45349.559467592589</v>
      </c>
    </row>
    <row r="24" spans="2:5" x14ac:dyDescent="0.25">
      <c r="D24" s="4" t="str">
        <f ca="1">IF(D28="","",_xlfn.FORMULATEXT(D28))</f>
        <v>=DATEVALUE(C28)</v>
      </c>
    </row>
    <row r="25" spans="2:5" x14ac:dyDescent="0.25">
      <c r="C25" s="4" t="str">
        <f t="shared" ref="C25:E25" ca="1" si="5">IF(C28="","",_xlfn.FORMULATEXT(C28))</f>
        <v>=SUBSTITUTE(B28; "."; ":"; 3)</v>
      </c>
      <c r="E25" s="4" t="str">
        <f t="shared" ca="1" si="5"/>
        <v>=TIMEVALUE(C28)</v>
      </c>
    </row>
    <row r="27" spans="2:5" ht="37.5" customHeight="1" x14ac:dyDescent="0.25">
      <c r="B27" s="80" t="s">
        <v>172</v>
      </c>
      <c r="C27" s="82" t="s">
        <v>174</v>
      </c>
      <c r="D27" s="80" t="s">
        <v>178</v>
      </c>
      <c r="E27" s="80" t="s">
        <v>179</v>
      </c>
    </row>
    <row r="28" spans="2:5" x14ac:dyDescent="0.25">
      <c r="B28" s="6" t="s">
        <v>167</v>
      </c>
      <c r="C28" s="6" t="str">
        <f>SUBSTITUTE(B28, ".", ":", 3)</f>
        <v>31.08.2022 23:48</v>
      </c>
      <c r="D28" s="119">
        <f>DATEVALUE(C28)</f>
        <v>44804</v>
      </c>
      <c r="E28" s="126">
        <f>TIMEVALUE(C28)</f>
        <v>0.99166666666860692</v>
      </c>
    </row>
    <row r="29" spans="2:5" x14ac:dyDescent="0.25">
      <c r="B29" s="6" t="s">
        <v>168</v>
      </c>
      <c r="C29" s="6" t="str">
        <f t="shared" ref="C29:C31" si="6">SUBSTITUTE(B29, ".", ":", 3)</f>
        <v>31.08.2022 23:37</v>
      </c>
      <c r="D29" s="119">
        <f t="shared" ref="D29:D31" si="7">DATEVALUE(C29)</f>
        <v>44804</v>
      </c>
      <c r="E29" s="126">
        <f t="shared" ref="E29:E31" si="8">TIMEVALUE(C29)</f>
        <v>0.98402777777664596</v>
      </c>
    </row>
    <row r="30" spans="2:5" x14ac:dyDescent="0.25">
      <c r="B30" s="6" t="s">
        <v>169</v>
      </c>
      <c r="C30" s="6" t="str">
        <f t="shared" si="6"/>
        <v>31.08.2022 23:09</v>
      </c>
      <c r="D30" s="119">
        <f t="shared" si="7"/>
        <v>44804</v>
      </c>
      <c r="E30" s="126">
        <f t="shared" si="8"/>
        <v>0.96458333333430346</v>
      </c>
    </row>
    <row r="31" spans="2:5" x14ac:dyDescent="0.25">
      <c r="B31" s="6" t="s">
        <v>170</v>
      </c>
      <c r="C31" s="6" t="str">
        <f t="shared" si="6"/>
        <v>31.08.2022 22:10</v>
      </c>
      <c r="D31" s="119">
        <f t="shared" si="7"/>
        <v>44804</v>
      </c>
      <c r="E31" s="126">
        <f t="shared" si="8"/>
        <v>0.92361111110949423</v>
      </c>
    </row>
    <row r="34" spans="2:9" x14ac:dyDescent="0.25">
      <c r="F34" s="4" t="str">
        <f ca="1">IF(F38="","",_xlfn.FORMULATEXT(F38))</f>
        <v>=VALUE(RIGHT(C38;10))</v>
      </c>
      <c r="H34" s="4" t="str">
        <f ca="1">IF(H38="","",_xlfn.FORMULATEXT(H38))</f>
        <v>=Hind/Kestus</v>
      </c>
    </row>
    <row r="35" spans="2:9" x14ac:dyDescent="0.25">
      <c r="E35" s="4" t="str">
        <f ca="1">IF(E38="","",_xlfn.FORMULATEXT(E38))</f>
        <v>=DATEVALUE(MID(Aeg;6;10))</v>
      </c>
      <c r="G35" s="4" t="str">
        <f t="shared" ref="G35" ca="1" si="9">IF(G38="","",_xlfn.FORMULATEXT(G38))</f>
        <v>=Lõpp-Algus+1</v>
      </c>
      <c r="I35" s="4" t="str">
        <f ca="1">IF(I38="","",_xlfn.FORMULATEXT(I38))</f>
        <v>=RANK(H38;Päeva_maksumus;1)</v>
      </c>
    </row>
    <row r="37" spans="2:9" ht="31.5" x14ac:dyDescent="0.25">
      <c r="B37" s="76" t="s">
        <v>140</v>
      </c>
      <c r="C37" s="76" t="s">
        <v>141</v>
      </c>
      <c r="D37" s="76" t="s">
        <v>142</v>
      </c>
      <c r="E37" s="76" t="s">
        <v>12</v>
      </c>
      <c r="F37" s="77" t="s">
        <v>13</v>
      </c>
      <c r="G37" s="76" t="s">
        <v>143</v>
      </c>
      <c r="H37" s="78" t="s">
        <v>158</v>
      </c>
      <c r="I37" s="78" t="s">
        <v>386</v>
      </c>
    </row>
    <row r="38" spans="2:9" x14ac:dyDescent="0.25">
      <c r="B38" s="6" t="s">
        <v>144</v>
      </c>
      <c r="C38" s="66" t="s">
        <v>145</v>
      </c>
      <c r="D38" s="67">
        <v>959</v>
      </c>
      <c r="E38" s="129" cm="1">
        <f t="array" ref="E38:E45">DATEVALUE(MID(Aeg,6,10))</f>
        <v>45712</v>
      </c>
      <c r="F38" s="68">
        <f>VALUE(RIGHT(C38,10))</f>
        <v>45718</v>
      </c>
      <c r="G38" s="69" cm="1">
        <f t="array" ref="G38:G45">Lõpp-Algus+1</f>
        <v>7</v>
      </c>
      <c r="H38" s="131" cm="1">
        <f t="array" ref="H38:H45">Hind/Kestus</f>
        <v>137</v>
      </c>
      <c r="I38" s="69">
        <f t="shared" ref="I38:I45" si="10">RANK(H38,Päeva_maksumus,1)</f>
        <v>2</v>
      </c>
    </row>
    <row r="39" spans="2:9" x14ac:dyDescent="0.25">
      <c r="B39" s="6" t="s">
        <v>146</v>
      </c>
      <c r="C39" s="66" t="s">
        <v>147</v>
      </c>
      <c r="D39" s="67">
        <v>1249</v>
      </c>
      <c r="E39" s="130">
        <v>45718</v>
      </c>
      <c r="F39" s="68">
        <f t="shared" ref="F39:F45" si="11">VALUE(RIGHT(C39,10))</f>
        <v>45725</v>
      </c>
      <c r="G39" s="69">
        <v>8</v>
      </c>
      <c r="H39" s="131">
        <v>156.125</v>
      </c>
      <c r="I39" s="69">
        <f t="shared" si="10"/>
        <v>5</v>
      </c>
    </row>
    <row r="40" spans="2:9" x14ac:dyDescent="0.25">
      <c r="B40" s="6" t="s">
        <v>148</v>
      </c>
      <c r="C40" s="66" t="s">
        <v>147</v>
      </c>
      <c r="D40" s="67">
        <v>799</v>
      </c>
      <c r="E40" s="130">
        <v>45718</v>
      </c>
      <c r="F40" s="68">
        <f t="shared" si="11"/>
        <v>45725</v>
      </c>
      <c r="G40" s="69">
        <v>8</v>
      </c>
      <c r="H40" s="131">
        <v>99.875</v>
      </c>
      <c r="I40" s="69">
        <f t="shared" si="10"/>
        <v>1</v>
      </c>
    </row>
    <row r="41" spans="2:9" x14ac:dyDescent="0.25">
      <c r="B41" s="6" t="s">
        <v>149</v>
      </c>
      <c r="C41" s="66" t="s">
        <v>147</v>
      </c>
      <c r="D41" s="67">
        <v>1199</v>
      </c>
      <c r="E41" s="130">
        <v>45718</v>
      </c>
      <c r="F41" s="68">
        <f t="shared" si="11"/>
        <v>45725</v>
      </c>
      <c r="G41" s="69">
        <v>8</v>
      </c>
      <c r="H41" s="131">
        <v>149.875</v>
      </c>
      <c r="I41" s="69">
        <f t="shared" si="10"/>
        <v>4</v>
      </c>
    </row>
    <row r="42" spans="2:9" x14ac:dyDescent="0.25">
      <c r="B42" s="6" t="s">
        <v>150</v>
      </c>
      <c r="C42" s="66" t="s">
        <v>151</v>
      </c>
      <c r="D42" s="67">
        <v>1139</v>
      </c>
      <c r="E42" s="130">
        <v>45724</v>
      </c>
      <c r="F42" s="68">
        <f t="shared" si="11"/>
        <v>45731</v>
      </c>
      <c r="G42" s="69">
        <v>8</v>
      </c>
      <c r="H42" s="131">
        <v>142.375</v>
      </c>
      <c r="I42" s="69">
        <f t="shared" si="10"/>
        <v>3</v>
      </c>
    </row>
    <row r="43" spans="2:9" x14ac:dyDescent="0.25">
      <c r="B43" s="6" t="s">
        <v>152</v>
      </c>
      <c r="C43" s="66" t="s">
        <v>153</v>
      </c>
      <c r="D43" s="67">
        <v>3499</v>
      </c>
      <c r="E43" s="130">
        <v>45726</v>
      </c>
      <c r="F43" s="68">
        <f t="shared" si="11"/>
        <v>45735</v>
      </c>
      <c r="G43" s="69">
        <v>10</v>
      </c>
      <c r="H43" s="131">
        <v>349.9</v>
      </c>
      <c r="I43" s="69">
        <f t="shared" si="10"/>
        <v>8</v>
      </c>
    </row>
    <row r="44" spans="2:9" x14ac:dyDescent="0.25">
      <c r="B44" s="6" t="s">
        <v>154</v>
      </c>
      <c r="C44" s="66" t="s">
        <v>155</v>
      </c>
      <c r="D44" s="67">
        <v>1999</v>
      </c>
      <c r="E44" s="130">
        <v>45727</v>
      </c>
      <c r="F44" s="68">
        <f t="shared" si="11"/>
        <v>45738</v>
      </c>
      <c r="G44" s="69">
        <v>12</v>
      </c>
      <c r="H44" s="131">
        <v>166.58333333333334</v>
      </c>
      <c r="I44" s="69">
        <f t="shared" si="10"/>
        <v>6</v>
      </c>
    </row>
    <row r="45" spans="2:9" x14ac:dyDescent="0.25">
      <c r="B45" s="6" t="s">
        <v>156</v>
      </c>
      <c r="C45" s="66" t="s">
        <v>157</v>
      </c>
      <c r="D45" s="67">
        <v>999</v>
      </c>
      <c r="E45" s="130">
        <v>45764</v>
      </c>
      <c r="F45" s="68">
        <f t="shared" si="11"/>
        <v>45768</v>
      </c>
      <c r="G45" s="69">
        <v>5</v>
      </c>
      <c r="H45" s="131">
        <v>199.8</v>
      </c>
      <c r="I45" s="69">
        <f t="shared" si="10"/>
        <v>7</v>
      </c>
    </row>
    <row r="47" spans="2:9" x14ac:dyDescent="0.25">
      <c r="E47" s="128"/>
    </row>
    <row r="50" spans="2:4" x14ac:dyDescent="0.25">
      <c r="B50" s="2" t="s">
        <v>144</v>
      </c>
      <c r="C50" s="2" t="s">
        <v>145</v>
      </c>
      <c r="D50" s="127">
        <v>959</v>
      </c>
    </row>
    <row r="51" spans="2:4" x14ac:dyDescent="0.25">
      <c r="B51" s="2" t="s">
        <v>146</v>
      </c>
      <c r="C51" s="2" t="s">
        <v>147</v>
      </c>
      <c r="D51" s="127">
        <v>1249</v>
      </c>
    </row>
    <row r="52" spans="2:4" x14ac:dyDescent="0.25">
      <c r="B52" s="2" t="s">
        <v>148</v>
      </c>
      <c r="C52" s="2" t="s">
        <v>147</v>
      </c>
      <c r="D52" s="127">
        <v>799</v>
      </c>
    </row>
    <row r="53" spans="2:4" x14ac:dyDescent="0.25">
      <c r="B53" s="2" t="s">
        <v>149</v>
      </c>
      <c r="C53" s="2" t="s">
        <v>147</v>
      </c>
      <c r="D53" s="127">
        <v>1199</v>
      </c>
    </row>
    <row r="54" spans="2:4" x14ac:dyDescent="0.25">
      <c r="B54" s="2" t="s">
        <v>150</v>
      </c>
      <c r="C54" s="2" t="s">
        <v>151</v>
      </c>
      <c r="D54" s="127">
        <v>1139</v>
      </c>
    </row>
    <row r="55" spans="2:4" x14ac:dyDescent="0.25">
      <c r="B55" s="2" t="s">
        <v>152</v>
      </c>
      <c r="C55" s="2" t="s">
        <v>153</v>
      </c>
      <c r="D55" s="127">
        <v>3499</v>
      </c>
    </row>
    <row r="56" spans="2:4" x14ac:dyDescent="0.25">
      <c r="B56" s="2" t="s">
        <v>154</v>
      </c>
      <c r="C56" s="2" t="s">
        <v>155</v>
      </c>
      <c r="D56" s="127">
        <v>1999</v>
      </c>
    </row>
    <row r="57" spans="2:4" x14ac:dyDescent="0.25">
      <c r="B57" s="2" t="s">
        <v>156</v>
      </c>
      <c r="C57" s="2" t="s">
        <v>157</v>
      </c>
      <c r="D57" s="127">
        <v>999</v>
      </c>
    </row>
  </sheetData>
  <conditionalFormatting sqref="H38:H4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0AF5-42FB-4197-A69F-D2CDBC97148E}">
  <sheetPr>
    <tabColor rgb="FFFF0000"/>
  </sheetPr>
  <dimension ref="A1:J23"/>
  <sheetViews>
    <sheetView zoomScale="190" zoomScaleNormal="190" workbookViewId="0"/>
  </sheetViews>
  <sheetFormatPr defaultColWidth="9.140625" defaultRowHeight="15" x14ac:dyDescent="0.25"/>
  <cols>
    <col min="1" max="1" width="15.7109375" customWidth="1"/>
    <col min="2" max="2" width="11.5703125" customWidth="1"/>
    <col min="4" max="4" width="11.7109375" customWidth="1"/>
    <col min="6" max="6" width="10.42578125" customWidth="1"/>
    <col min="7" max="7" width="9.42578125" customWidth="1"/>
    <col min="8" max="8" width="9.28515625" customWidth="1"/>
    <col min="9" max="9" width="8.42578125" bestFit="1" customWidth="1"/>
  </cols>
  <sheetData>
    <row r="1" spans="1:10" x14ac:dyDescent="0.25">
      <c r="C1" s="95"/>
      <c r="D1" s="95" t="str">
        <f ca="1">_xlfn.FORMULATEXT(D4)</f>
        <v>=ISNUMBER($B4)</v>
      </c>
      <c r="E1" s="95"/>
      <c r="F1" s="95" t="str">
        <f ca="1">_xlfn.FORMULATEXT(F4)</f>
        <v>=ISLOGICAL($B4)</v>
      </c>
      <c r="G1" s="95"/>
      <c r="H1" s="95" t="str">
        <f ca="1">_xlfn.FORMULATEXT(H4)</f>
        <v>=ISNA($B4)</v>
      </c>
      <c r="I1" s="95"/>
      <c r="J1" s="95" t="str">
        <f ca="1">_xlfn.FORMULATEXT(J4)</f>
        <v>=ISFORMULA(B4)</v>
      </c>
    </row>
    <row r="2" spans="1:10" x14ac:dyDescent="0.25">
      <c r="C2" s="95" t="str">
        <f ca="1">_xlfn.FORMULATEXT(C4)</f>
        <v>=ISBLANK($B4)</v>
      </c>
      <c r="D2" s="95"/>
      <c r="E2" s="95" t="str">
        <f ca="1">_xlfn.FORMULATEXT(E4)</f>
        <v>=ISTEXT($B4)</v>
      </c>
      <c r="F2" s="95"/>
      <c r="G2" s="95" t="str">
        <f ca="1">_xlfn.FORMULATEXT(G4)</f>
        <v>=ISERROR($B4)</v>
      </c>
      <c r="H2" s="95"/>
      <c r="I2" s="95" t="str">
        <f ca="1">_xlfn.FORMULATEXT(I4)</f>
        <v>=LEN(B4)</v>
      </c>
    </row>
    <row r="3" spans="1:10" x14ac:dyDescent="0.25">
      <c r="A3" s="96" t="s">
        <v>349</v>
      </c>
      <c r="B3" s="96" t="s">
        <v>350</v>
      </c>
      <c r="C3" s="96" t="s">
        <v>351</v>
      </c>
      <c r="D3" s="96" t="s">
        <v>352</v>
      </c>
      <c r="E3" s="96" t="s">
        <v>353</v>
      </c>
      <c r="F3" s="96" t="s">
        <v>354</v>
      </c>
      <c r="G3" s="96" t="s">
        <v>355</v>
      </c>
      <c r="H3" s="96" t="s">
        <v>356</v>
      </c>
      <c r="I3" s="96" t="s">
        <v>357</v>
      </c>
      <c r="J3" s="96" t="s">
        <v>358</v>
      </c>
    </row>
    <row r="4" spans="1:10" x14ac:dyDescent="0.25">
      <c r="A4" t="s">
        <v>359</v>
      </c>
      <c r="B4" s="97"/>
      <c r="C4" t="b">
        <f>ISBLANK($B4)</f>
        <v>1</v>
      </c>
      <c r="D4" t="b">
        <f>ISNUMBER($B4)</f>
        <v>0</v>
      </c>
      <c r="E4" t="b">
        <f>ISTEXT($B4)</f>
        <v>0</v>
      </c>
      <c r="F4" t="b">
        <f>ISLOGICAL($B4)</f>
        <v>0</v>
      </c>
      <c r="G4" t="b">
        <f>ISERROR($B4)</f>
        <v>0</v>
      </c>
      <c r="H4" t="b">
        <f>ISNA($B4)</f>
        <v>0</v>
      </c>
      <c r="I4">
        <f>LEN(B4)</f>
        <v>0</v>
      </c>
      <c r="J4" t="b">
        <f>_xlfn.ISFORMULA(B4)</f>
        <v>0</v>
      </c>
    </row>
    <row r="5" spans="1:10" x14ac:dyDescent="0.25">
      <c r="A5" t="s">
        <v>360</v>
      </c>
      <c r="B5" s="97" t="str">
        <f>_xlfn.IFNA(NA(),"")</f>
        <v/>
      </c>
      <c r="C5" t="b">
        <f t="shared" ref="C5:C14" si="0">ISBLANK($B5)</f>
        <v>0</v>
      </c>
      <c r="D5" t="b">
        <f t="shared" ref="D5:D14" si="1">ISNUMBER($B5)</f>
        <v>0</v>
      </c>
      <c r="E5" t="b">
        <f>ISTEXT($B5)</f>
        <v>1</v>
      </c>
      <c r="F5" t="b">
        <f t="shared" ref="F5:F14" si="2">ISLOGICAL($B5)</f>
        <v>0</v>
      </c>
      <c r="G5" t="b">
        <f t="shared" ref="G5:G14" si="3">ISERROR($B5)</f>
        <v>0</v>
      </c>
      <c r="H5" t="b">
        <f t="shared" ref="H5:H14" si="4">ISNA($B5)</f>
        <v>0</v>
      </c>
      <c r="I5">
        <f>LEN(B5)</f>
        <v>0</v>
      </c>
      <c r="J5" t="b">
        <f t="shared" ref="J5:J14" si="5">_xlfn.ISFORMULA(B5)</f>
        <v>1</v>
      </c>
    </row>
    <row r="6" spans="1:10" x14ac:dyDescent="0.25">
      <c r="A6" t="s">
        <v>361</v>
      </c>
      <c r="B6" s="97">
        <v>401</v>
      </c>
      <c r="C6" t="b">
        <f t="shared" si="0"/>
        <v>0</v>
      </c>
      <c r="D6" t="b">
        <f t="shared" si="1"/>
        <v>1</v>
      </c>
      <c r="E6" t="b">
        <f t="shared" ref="E6:E14" si="6">ISTEXT($B6)</f>
        <v>0</v>
      </c>
      <c r="F6" t="b">
        <f t="shared" si="2"/>
        <v>0</v>
      </c>
      <c r="G6" t="b">
        <f t="shared" si="3"/>
        <v>0</v>
      </c>
      <c r="H6" t="b">
        <f t="shared" si="4"/>
        <v>0</v>
      </c>
      <c r="I6">
        <f>LEN(B6)</f>
        <v>3</v>
      </c>
      <c r="J6" t="b">
        <f t="shared" si="5"/>
        <v>0</v>
      </c>
    </row>
    <row r="7" spans="1:10" x14ac:dyDescent="0.25">
      <c r="A7" t="s">
        <v>362</v>
      </c>
      <c r="B7" s="98">
        <f ca="1">TODAY()</f>
        <v>45699</v>
      </c>
      <c r="C7" t="b">
        <f t="shared" ca="1" si="0"/>
        <v>0</v>
      </c>
      <c r="D7" t="b">
        <f t="shared" ca="1" si="1"/>
        <v>1</v>
      </c>
      <c r="E7" t="b">
        <f t="shared" ca="1" si="6"/>
        <v>0</v>
      </c>
      <c r="F7" t="b">
        <f t="shared" ca="1" si="2"/>
        <v>0</v>
      </c>
      <c r="G7" t="b">
        <f t="shared" ca="1" si="3"/>
        <v>0</v>
      </c>
      <c r="H7" t="b">
        <f t="shared" ca="1" si="4"/>
        <v>0</v>
      </c>
      <c r="I7">
        <f ca="1">LEN(B7)</f>
        <v>5</v>
      </c>
      <c r="J7" t="b">
        <f t="shared" si="5"/>
        <v>1</v>
      </c>
    </row>
    <row r="8" spans="1:10" x14ac:dyDescent="0.25">
      <c r="A8" t="s">
        <v>363</v>
      </c>
      <c r="B8" s="99" t="str">
        <f ca="1">TEXT(TODAY(),"dd.mm.yyyy")</f>
        <v>11.02.2025</v>
      </c>
      <c r="C8" t="b">
        <f t="shared" ca="1" si="0"/>
        <v>0</v>
      </c>
      <c r="D8" t="b">
        <f t="shared" ca="1" si="1"/>
        <v>0</v>
      </c>
      <c r="E8" t="b">
        <f t="shared" ca="1" si="6"/>
        <v>1</v>
      </c>
      <c r="F8" t="b">
        <f t="shared" ca="1" si="2"/>
        <v>0</v>
      </c>
      <c r="G8" t="b">
        <f t="shared" ca="1" si="3"/>
        <v>0</v>
      </c>
      <c r="H8" t="b">
        <f t="shared" ca="1" si="4"/>
        <v>0</v>
      </c>
      <c r="I8">
        <f ca="1">LEN(B8)</f>
        <v>10</v>
      </c>
      <c r="J8" t="b">
        <f t="shared" si="5"/>
        <v>1</v>
      </c>
    </row>
    <row r="9" spans="1:10" x14ac:dyDescent="0.25">
      <c r="A9" t="s">
        <v>364</v>
      </c>
      <c r="B9" s="100">
        <v>0.41666666666666669</v>
      </c>
      <c r="C9" t="b">
        <f t="shared" si="0"/>
        <v>0</v>
      </c>
      <c r="D9" t="b">
        <f t="shared" si="1"/>
        <v>1</v>
      </c>
      <c r="E9" t="b">
        <f t="shared" si="6"/>
        <v>0</v>
      </c>
      <c r="F9" t="b">
        <f t="shared" si="2"/>
        <v>0</v>
      </c>
      <c r="G9" t="b">
        <f t="shared" si="3"/>
        <v>0</v>
      </c>
      <c r="H9" t="b">
        <f t="shared" si="4"/>
        <v>0</v>
      </c>
      <c r="I9">
        <f t="shared" ref="I9:I14" si="7">LEN(B9)</f>
        <v>17</v>
      </c>
      <c r="J9" t="b">
        <f t="shared" si="5"/>
        <v>0</v>
      </c>
    </row>
    <row r="10" spans="1:10" x14ac:dyDescent="0.25">
      <c r="A10" t="s">
        <v>365</v>
      </c>
      <c r="B10" s="97" t="s">
        <v>366</v>
      </c>
      <c r="C10" t="b">
        <f t="shared" si="0"/>
        <v>0</v>
      </c>
      <c r="D10" t="b">
        <f t="shared" si="1"/>
        <v>0</v>
      </c>
      <c r="E10" t="b">
        <f t="shared" si="6"/>
        <v>1</v>
      </c>
      <c r="F10" t="b">
        <f t="shared" si="2"/>
        <v>0</v>
      </c>
      <c r="G10" t="b">
        <f t="shared" si="3"/>
        <v>0</v>
      </c>
      <c r="H10" t="b">
        <f t="shared" si="4"/>
        <v>0</v>
      </c>
      <c r="I10">
        <f t="shared" si="7"/>
        <v>7</v>
      </c>
      <c r="J10" t="b">
        <f t="shared" si="5"/>
        <v>0</v>
      </c>
    </row>
    <row r="11" spans="1:10" x14ac:dyDescent="0.25">
      <c r="A11" t="s">
        <v>367</v>
      </c>
      <c r="B11" s="97" t="b">
        <f>TRUE()</f>
        <v>1</v>
      </c>
      <c r="C11" t="b">
        <f t="shared" si="0"/>
        <v>0</v>
      </c>
      <c r="D11" t="b">
        <f t="shared" si="1"/>
        <v>0</v>
      </c>
      <c r="E11" t="b">
        <f t="shared" si="6"/>
        <v>0</v>
      </c>
      <c r="F11" t="b">
        <f t="shared" si="2"/>
        <v>1</v>
      </c>
      <c r="G11" t="b">
        <f t="shared" si="3"/>
        <v>0</v>
      </c>
      <c r="H11" t="b">
        <f t="shared" si="4"/>
        <v>0</v>
      </c>
      <c r="I11">
        <f t="shared" si="7"/>
        <v>4</v>
      </c>
      <c r="J11" t="b">
        <f t="shared" si="5"/>
        <v>1</v>
      </c>
    </row>
    <row r="12" spans="1:10" x14ac:dyDescent="0.25">
      <c r="A12" t="s">
        <v>368</v>
      </c>
      <c r="B12" s="97" t="e">
        <f>NA()</f>
        <v>#N/A</v>
      </c>
      <c r="C12" t="b">
        <f t="shared" si="0"/>
        <v>0</v>
      </c>
      <c r="D12" t="b">
        <f t="shared" si="1"/>
        <v>0</v>
      </c>
      <c r="E12" t="b">
        <f t="shared" si="6"/>
        <v>0</v>
      </c>
      <c r="F12" t="b">
        <f t="shared" si="2"/>
        <v>0</v>
      </c>
      <c r="G12" t="b">
        <f t="shared" si="3"/>
        <v>1</v>
      </c>
      <c r="H12" t="b">
        <f t="shared" si="4"/>
        <v>1</v>
      </c>
      <c r="I12" t="e">
        <f>LEN(B12)</f>
        <v>#N/A</v>
      </c>
      <c r="J12" t="b">
        <f t="shared" si="5"/>
        <v>1</v>
      </c>
    </row>
    <row r="13" spans="1:10" x14ac:dyDescent="0.25">
      <c r="A13" t="s">
        <v>369</v>
      </c>
      <c r="B13" s="97" t="e">
        <f>B6/B1</f>
        <v>#DIV/0!</v>
      </c>
      <c r="C13" t="b">
        <f t="shared" si="0"/>
        <v>0</v>
      </c>
      <c r="D13" t="b">
        <f t="shared" si="1"/>
        <v>0</v>
      </c>
      <c r="E13" t="b">
        <f t="shared" si="6"/>
        <v>0</v>
      </c>
      <c r="F13" t="b">
        <f t="shared" si="2"/>
        <v>0</v>
      </c>
      <c r="G13" t="b">
        <f t="shared" si="3"/>
        <v>1</v>
      </c>
      <c r="H13" t="b">
        <f t="shared" si="4"/>
        <v>0</v>
      </c>
      <c r="I13" t="e">
        <f t="shared" si="7"/>
        <v>#DIV/0!</v>
      </c>
      <c r="J13" t="b">
        <f t="shared" si="5"/>
        <v>1</v>
      </c>
    </row>
    <row r="14" spans="1:10" x14ac:dyDescent="0.25">
      <c r="A14" t="s">
        <v>370</v>
      </c>
      <c r="B14" s="97" t="e">
        <f>uuu</f>
        <v>#NAME?</v>
      </c>
      <c r="C14" t="b">
        <f t="shared" si="0"/>
        <v>0</v>
      </c>
      <c r="D14" t="b">
        <f t="shared" si="1"/>
        <v>0</v>
      </c>
      <c r="E14" t="b">
        <f t="shared" si="6"/>
        <v>0</v>
      </c>
      <c r="F14" t="b">
        <f t="shared" si="2"/>
        <v>0</v>
      </c>
      <c r="G14" t="b">
        <f t="shared" si="3"/>
        <v>1</v>
      </c>
      <c r="H14" t="b">
        <f t="shared" si="4"/>
        <v>0</v>
      </c>
      <c r="I14" t="e">
        <f t="shared" si="7"/>
        <v>#NAME?</v>
      </c>
      <c r="J14" t="b">
        <f t="shared" si="5"/>
        <v>1</v>
      </c>
    </row>
    <row r="16" spans="1:10" x14ac:dyDescent="0.25">
      <c r="A16" t="s">
        <v>371</v>
      </c>
      <c r="B16" t="s">
        <v>372</v>
      </c>
      <c r="C16" s="101" t="str">
        <f ca="1">_xlfn.FORMULATEXT(E16)</f>
        <v>=INFO("RELEASE")</v>
      </c>
      <c r="E16" t="str">
        <f ca="1">INFO("RELEASE")</f>
        <v>16.0</v>
      </c>
    </row>
    <row r="17" spans="1:6" x14ac:dyDescent="0.25">
      <c r="B17" t="s">
        <v>373</v>
      </c>
      <c r="C17" s="101" t="str">
        <f t="shared" ref="C17:C18" ca="1" si="8">_xlfn.FORMULATEXT(E17)</f>
        <v>=INFO("DIRECTORY")</v>
      </c>
      <c r="E17" t="str">
        <f ca="1">INFO("DIRECTORY")</f>
        <v>C:\Users\kersti.antoi\OneDrive - Tallinna Tehnikaülikool\Documents\</v>
      </c>
    </row>
    <row r="18" spans="1:6" x14ac:dyDescent="0.25">
      <c r="B18" t="s">
        <v>374</v>
      </c>
      <c r="C18" s="101" t="str">
        <f t="shared" ca="1" si="8"/>
        <v>=INFO("SYSTEM")</v>
      </c>
      <c r="E18" t="str">
        <f ca="1">INFO("SYSTEM")</f>
        <v>pcdos</v>
      </c>
    </row>
    <row r="20" spans="1:6" x14ac:dyDescent="0.25">
      <c r="A20" t="s">
        <v>375</v>
      </c>
      <c r="B20" s="97">
        <v>4</v>
      </c>
      <c r="C20" t="s">
        <v>376</v>
      </c>
      <c r="E20">
        <f>TYPE(B20)</f>
        <v>1</v>
      </c>
      <c r="F20" s="102" t="str">
        <f ca="1">_xlfn.FORMULATEXT(E20)</f>
        <v>=TYPE(B20)</v>
      </c>
    </row>
    <row r="21" spans="1:6" x14ac:dyDescent="0.25">
      <c r="B21" s="97" t="s">
        <v>365</v>
      </c>
      <c r="C21" t="s">
        <v>365</v>
      </c>
      <c r="E21">
        <f t="shared" ref="E21:E23" si="9">TYPE(B21)</f>
        <v>2</v>
      </c>
      <c r="F21" s="102" t="str">
        <f t="shared" ref="F21:F23" ca="1" si="10">_xlfn.FORMULATEXT(E21)</f>
        <v>=TYPE(B21)</v>
      </c>
    </row>
    <row r="22" spans="1:6" x14ac:dyDescent="0.25">
      <c r="B22" s="97" t="b">
        <v>0</v>
      </c>
      <c r="C22" t="s">
        <v>367</v>
      </c>
      <c r="E22">
        <f t="shared" si="9"/>
        <v>4</v>
      </c>
      <c r="F22" s="102" t="str">
        <f t="shared" ca="1" si="10"/>
        <v>=TYPE(B22)</v>
      </c>
    </row>
    <row r="23" spans="1:6" x14ac:dyDescent="0.25">
      <c r="B23" s="97" t="e">
        <f>B16/B11</f>
        <v>#VALUE!</v>
      </c>
      <c r="C23" t="s">
        <v>377</v>
      </c>
      <c r="E23">
        <f t="shared" si="9"/>
        <v>16</v>
      </c>
      <c r="F23" s="102" t="str">
        <f t="shared" ca="1" si="10"/>
        <v>=TYPE(B23)</v>
      </c>
    </row>
  </sheetData>
  <conditionalFormatting sqref="C4:H14 C16:C18">
    <cfRule type="cellIs" dxfId="3" priority="4" operator="equal">
      <formula>TRUE</formula>
    </cfRule>
  </conditionalFormatting>
  <conditionalFormatting sqref="J5">
    <cfRule type="cellIs" dxfId="2" priority="3" operator="equal">
      <formula>TRUE</formula>
    </cfRule>
  </conditionalFormatting>
  <conditionalFormatting sqref="J7:J8">
    <cfRule type="cellIs" dxfId="1" priority="2" operator="equal">
      <formula>TRUE</formula>
    </cfRule>
  </conditionalFormatting>
  <conditionalFormatting sqref="J11:J14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B15B4-FF9D-45DD-A88E-72122D04AE9D}">
  <sheetPr>
    <tabColor theme="8" tint="0.39997558519241921"/>
  </sheetPr>
  <dimension ref="B3:L24"/>
  <sheetViews>
    <sheetView zoomScale="130" zoomScaleNormal="130" workbookViewId="0"/>
  </sheetViews>
  <sheetFormatPr defaultRowHeight="15" x14ac:dyDescent="0.25"/>
  <cols>
    <col min="2" max="2" width="48.5703125" customWidth="1"/>
    <col min="5" max="5" width="16.42578125" customWidth="1"/>
  </cols>
  <sheetData>
    <row r="3" spans="2:12" x14ac:dyDescent="0.25">
      <c r="B3" s="90" t="s">
        <v>206</v>
      </c>
      <c r="C3" s="91" t="s">
        <v>207</v>
      </c>
      <c r="D3" s="90" t="s">
        <v>213</v>
      </c>
    </row>
    <row r="4" spans="2:12" x14ac:dyDescent="0.25">
      <c r="B4" s="32" t="s">
        <v>208</v>
      </c>
      <c r="C4" s="93">
        <v>-5</v>
      </c>
      <c r="D4" s="32" t="b">
        <f>C4&gt;0</f>
        <v>0</v>
      </c>
      <c r="E4" s="101" t="str">
        <f ca="1">IF(D4="","",_xlfn.FORMULATEXT(D4))</f>
        <v>=C4&gt;0</v>
      </c>
    </row>
    <row r="5" spans="2:12" x14ac:dyDescent="0.25">
      <c r="B5" s="32" t="s">
        <v>209</v>
      </c>
      <c r="C5" s="93">
        <v>5</v>
      </c>
      <c r="D5" s="32" t="b">
        <f>C5&lt;=0</f>
        <v>0</v>
      </c>
      <c r="E5" s="101" t="str">
        <f t="shared" ref="E5:E8" ca="1" si="0">IF(D5="","",_xlfn.FORMULATEXT(D5))</f>
        <v>=C5&lt;=0</v>
      </c>
    </row>
    <row r="6" spans="2:12" x14ac:dyDescent="0.25">
      <c r="B6" s="32" t="s">
        <v>210</v>
      </c>
      <c r="C6" s="93">
        <v>12</v>
      </c>
      <c r="D6" s="32" t="b">
        <f>AND(C6&gt;=0, C6&lt;=10)</f>
        <v>0</v>
      </c>
      <c r="E6" s="101" t="str">
        <f t="shared" ca="1" si="0"/>
        <v>=AND(C6&gt;=0; C6&lt;=10)</v>
      </c>
    </row>
    <row r="7" spans="2:12" x14ac:dyDescent="0.25">
      <c r="B7" s="32" t="s">
        <v>211</v>
      </c>
      <c r="C7" s="93">
        <v>12</v>
      </c>
      <c r="D7" s="32" t="b">
        <f>OR(C7&lt;0,C7&gt;10)</f>
        <v>1</v>
      </c>
      <c r="E7" s="101" t="str">
        <f t="shared" ca="1" si="0"/>
        <v>=OR(C7&lt;0;C7&gt;10)</v>
      </c>
    </row>
    <row r="8" spans="2:12" x14ac:dyDescent="0.25">
      <c r="B8" s="32" t="s">
        <v>212</v>
      </c>
      <c r="C8" s="93">
        <v>8</v>
      </c>
      <c r="D8" s="32" t="b">
        <f>NOT(AND(C8&gt;=0, C8&lt;=10))</f>
        <v>0</v>
      </c>
      <c r="E8" s="101" t="str">
        <f t="shared" ca="1" si="0"/>
        <v>=NOT(AND(C8&gt;=0; C8&lt;=10))</v>
      </c>
    </row>
    <row r="10" spans="2:12" x14ac:dyDescent="0.25">
      <c r="C10" s="91" t="s">
        <v>215</v>
      </c>
      <c r="D10" s="90" t="s">
        <v>213</v>
      </c>
    </row>
    <row r="11" spans="2:12" x14ac:dyDescent="0.25">
      <c r="B11" t="s">
        <v>216</v>
      </c>
      <c r="C11" s="93" t="s">
        <v>214</v>
      </c>
      <c r="D11" s="32" t="b">
        <f>OR(C11="x", C11="y", C11="z")</f>
        <v>1</v>
      </c>
      <c r="E11" s="101" t="str">
        <f t="shared" ref="E11:E13" ca="1" si="1">IF(D11="","",_xlfn.FORMULATEXT(D11))</f>
        <v>=OR(C11="x"; C11="y"; C11="z")</v>
      </c>
      <c r="K11" s="32" t="s">
        <v>388</v>
      </c>
      <c r="L11" s="32">
        <f>CODE(K11)</f>
        <v>97</v>
      </c>
    </row>
    <row r="12" spans="2:12" ht="30" x14ac:dyDescent="0.25">
      <c r="B12" s="92" t="s">
        <v>217</v>
      </c>
      <c r="C12" s="93" t="s">
        <v>387</v>
      </c>
      <c r="D12" s="32" t="b">
        <f>OR(EXACT(C12,"X"), EXACT(C12,"Y"), EXACT(C12,"Z"))</f>
        <v>1</v>
      </c>
      <c r="E12" s="101" t="str">
        <f t="shared" ca="1" si="1"/>
        <v>=OR(EXACT(C12;"X"); EXACT(C12;"Y"); EXACT(C12;"Z"))</v>
      </c>
      <c r="K12" s="32" t="s">
        <v>389</v>
      </c>
      <c r="L12" s="32">
        <f>CODE(K12)</f>
        <v>65</v>
      </c>
    </row>
    <row r="13" spans="2:12" x14ac:dyDescent="0.25">
      <c r="B13" s="92" t="s">
        <v>385</v>
      </c>
      <c r="C13" s="93" t="s">
        <v>390</v>
      </c>
      <c r="D13" s="32" t="b">
        <f>AND(CODE(C13)&gt;=65, CODE(C13)&lt;=90)</f>
        <v>1</v>
      </c>
      <c r="E13" s="101" t="str">
        <f t="shared" ca="1" si="1"/>
        <v>=AND(CODE(C13)&gt;=65; CODE(C13)&lt;=90)</v>
      </c>
    </row>
    <row r="16" spans="2:12" x14ac:dyDescent="0.25">
      <c r="B16" s="32"/>
      <c r="C16" s="90" t="s">
        <v>378</v>
      </c>
      <c r="D16" s="90" t="s">
        <v>379</v>
      </c>
      <c r="E16" s="90" t="s">
        <v>213</v>
      </c>
    </row>
    <row r="17" spans="2:6" x14ac:dyDescent="0.25">
      <c r="B17" s="134" t="s">
        <v>382</v>
      </c>
      <c r="C17" s="118">
        <v>3</v>
      </c>
      <c r="D17" s="118">
        <v>4</v>
      </c>
      <c r="E17" s="32" t="str">
        <f>IF(C17=D17, "sobib", "ei sobi")</f>
        <v>ei sobi</v>
      </c>
      <c r="F17" s="101" t="str">
        <f t="shared" ref="F17:F24" ca="1" si="2">IF(E17="","",_xlfn.FORMULATEXT(E17))</f>
        <v>=IF(C17=D17; "sobib"; "ei sobi")</v>
      </c>
    </row>
    <row r="18" spans="2:6" x14ac:dyDescent="0.25">
      <c r="B18" s="134"/>
      <c r="C18" s="118" t="s">
        <v>394</v>
      </c>
      <c r="D18" s="118">
        <v>11</v>
      </c>
      <c r="E18" s="32" t="str">
        <f>IF(C18=D18, "sobib", "ei sobi")</f>
        <v>ei sobi</v>
      </c>
      <c r="F18" s="101" t="str">
        <f t="shared" ca="1" si="2"/>
        <v>=IF(C18=D18; "sobib"; "ei sobi")</v>
      </c>
    </row>
    <row r="19" spans="2:6" ht="16.5" customHeight="1" x14ac:dyDescent="0.25">
      <c r="B19" s="134" t="s">
        <v>383</v>
      </c>
      <c r="C19" s="118">
        <v>50</v>
      </c>
      <c r="E19" s="32" t="str">
        <f>IF(AND(C19&gt;=0,C19&lt;=100),"on vahemikus","pole vahemikus")</f>
        <v>on vahemikus</v>
      </c>
      <c r="F19" s="101" t="str">
        <f t="shared" ca="1" si="2"/>
        <v>=IF(AND(C19&gt;=0;C19&lt;=100);"on vahemikus";"pole vahemikus")</v>
      </c>
    </row>
    <row r="20" spans="2:6" ht="16.5" customHeight="1" x14ac:dyDescent="0.25">
      <c r="B20" s="134"/>
      <c r="C20" s="118">
        <v>258</v>
      </c>
      <c r="E20" s="32" t="str">
        <f>IF(AND(C20&gt;=0,C20&lt;=100),"on vahemikus","pole vahemikus")</f>
        <v>pole vahemikus</v>
      </c>
      <c r="F20" s="101" t="str">
        <f t="shared" ca="1" si="2"/>
        <v>=IF(AND(C20&gt;=0;C20&lt;=100);"on vahemikus";"pole vahemikus")</v>
      </c>
    </row>
    <row r="21" spans="2:6" x14ac:dyDescent="0.25">
      <c r="B21" s="134" t="s">
        <v>380</v>
      </c>
      <c r="C21" s="118" t="s">
        <v>394</v>
      </c>
      <c r="D21" s="118" t="s">
        <v>365</v>
      </c>
      <c r="E21" s="32" t="str">
        <f>IF(AND(ISTEXT(C21), ISTEXT(D21)), C21&amp;D21, "viga")</f>
        <v>ükstekst</v>
      </c>
      <c r="F21" s="101" t="str">
        <f t="shared" ca="1" si="2"/>
        <v>=IF(AND(ISTEXT(C21); ISTEXT(D21)); C21&amp;D21; "viga")</v>
      </c>
    </row>
    <row r="22" spans="2:6" x14ac:dyDescent="0.25">
      <c r="B22" s="134"/>
      <c r="C22" s="118" t="s">
        <v>394</v>
      </c>
      <c r="D22" s="118">
        <v>2</v>
      </c>
      <c r="E22" s="32" t="str">
        <f>IF(AND(ISTEXT(C22), ISTEXT(D22)), C22&amp;D22, "viga!!!")</f>
        <v>viga!!!</v>
      </c>
      <c r="F22" s="101" t="str">
        <f t="shared" ca="1" si="2"/>
        <v>=IF(AND(ISTEXT(C22); ISTEXT(D22)); C22&amp;D22; "viga!!!")</v>
      </c>
    </row>
    <row r="23" spans="2:6" x14ac:dyDescent="0.25">
      <c r="B23" s="134" t="s">
        <v>381</v>
      </c>
      <c r="C23" s="118">
        <v>3</v>
      </c>
      <c r="D23" s="118">
        <v>56</v>
      </c>
      <c r="E23" s="32">
        <f>IFERROR(C23-D23,"viga!!!")</f>
        <v>-53</v>
      </c>
      <c r="F23" s="101" t="str">
        <f t="shared" ca="1" si="2"/>
        <v>=IFERROR(C23-D23;"viga!!!")</v>
      </c>
    </row>
    <row r="24" spans="2:6" x14ac:dyDescent="0.25">
      <c r="B24" s="134"/>
      <c r="C24" s="118">
        <v>987</v>
      </c>
      <c r="D24" s="118" t="s">
        <v>395</v>
      </c>
      <c r="E24" s="32" t="str">
        <f>IFERROR(C24-D24,"viga!!!")</f>
        <v>viga!!!</v>
      </c>
      <c r="F24" s="101" t="str">
        <f t="shared" ca="1" si="2"/>
        <v>=IFERROR(C24-D24;"viga!!!")</v>
      </c>
    </row>
  </sheetData>
  <mergeCells count="4">
    <mergeCell ref="B21:B22"/>
    <mergeCell ref="B23:B24"/>
    <mergeCell ref="B17:B18"/>
    <mergeCell ref="B19:B20"/>
  </mergeCells>
  <phoneticPr fontId="2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8AF33-5388-41A6-9782-E24ACD9FF56E}">
  <sheetPr>
    <tabColor rgb="FFFF0000"/>
  </sheetPr>
  <dimension ref="B1:G19"/>
  <sheetViews>
    <sheetView zoomScale="160" zoomScaleNormal="160" workbookViewId="0">
      <selection activeCell="E9" sqref="E9"/>
    </sheetView>
  </sheetViews>
  <sheetFormatPr defaultRowHeight="15" x14ac:dyDescent="0.25"/>
  <cols>
    <col min="1" max="1" width="3.42578125" customWidth="1"/>
    <col min="2" max="2" width="18" customWidth="1"/>
    <col min="3" max="3" width="10" bestFit="1" customWidth="1"/>
    <col min="4" max="4" width="10.85546875" bestFit="1" customWidth="1"/>
    <col min="6" max="6" width="12.7109375" bestFit="1" customWidth="1"/>
  </cols>
  <sheetData>
    <row r="1" spans="2:7" x14ac:dyDescent="0.25">
      <c r="B1" s="39" t="s">
        <v>139</v>
      </c>
    </row>
    <row r="3" spans="2:7" ht="15.75" x14ac:dyDescent="0.25">
      <c r="B3" s="50" t="s">
        <v>123</v>
      </c>
    </row>
    <row r="5" spans="2:7" ht="18" x14ac:dyDescent="0.25">
      <c r="B5" s="51" t="s">
        <v>124</v>
      </c>
      <c r="C5" s="52"/>
      <c r="D5" s="53"/>
      <c r="E5" s="50"/>
      <c r="F5" s="54"/>
      <c r="G5" s="54"/>
    </row>
    <row r="6" spans="2:7" ht="15.75" x14ac:dyDescent="0.25">
      <c r="B6" s="54"/>
      <c r="C6" s="54"/>
      <c r="D6" s="54"/>
      <c r="E6" s="54"/>
      <c r="F6" s="54"/>
      <c r="G6" s="54"/>
    </row>
    <row r="7" spans="2:7" ht="15.75" x14ac:dyDescent="0.25">
      <c r="B7" s="55" t="s">
        <v>61</v>
      </c>
      <c r="C7" s="56" t="s">
        <v>62</v>
      </c>
      <c r="D7" s="56" t="s">
        <v>63</v>
      </c>
      <c r="E7" s="55" t="s">
        <v>64</v>
      </c>
      <c r="F7" s="57" t="s">
        <v>65</v>
      </c>
      <c r="G7" s="55" t="s">
        <v>66</v>
      </c>
    </row>
    <row r="8" spans="2:7" ht="15.75" x14ac:dyDescent="0.25">
      <c r="B8" s="58">
        <v>37807240251</v>
      </c>
      <c r="C8" s="59" t="s">
        <v>125</v>
      </c>
      <c r="D8" s="59" t="s">
        <v>126</v>
      </c>
      <c r="E8" s="60" t="s">
        <v>127</v>
      </c>
      <c r="F8" s="61">
        <v>28695</v>
      </c>
      <c r="G8" s="60">
        <v>20</v>
      </c>
    </row>
    <row r="9" spans="2:7" ht="15.75" x14ac:dyDescent="0.25">
      <c r="B9" s="58">
        <v>48011250013</v>
      </c>
      <c r="C9" s="59" t="s">
        <v>128</v>
      </c>
      <c r="D9" s="59" t="s">
        <v>126</v>
      </c>
      <c r="E9" s="62" t="str">
        <f>IF(MOD(LEFT(B9),2)=1,"mees","naine")</f>
        <v>naine</v>
      </c>
      <c r="F9" s="63">
        <f>DATE(MID(B9,2,2)+IF(LEFT(B9,1)&gt;="5",2000,1900),MID(B9,4,2),MID(B9,6,2))</f>
        <v>29550</v>
      </c>
      <c r="G9" s="64">
        <f ca="1">INT((TODAY()-F9)/365.25)</f>
        <v>44</v>
      </c>
    </row>
    <row r="10" spans="2:7" ht="15.75" x14ac:dyDescent="0.25">
      <c r="B10" s="58">
        <v>37503120543</v>
      </c>
      <c r="C10" s="59" t="s">
        <v>129</v>
      </c>
      <c r="D10" s="59" t="s">
        <v>130</v>
      </c>
      <c r="E10" s="62" t="str">
        <f t="shared" ref="E10:E13" si="0">IF(MOD(LEFT(B10),2)=1,"mees","naine")</f>
        <v>mees</v>
      </c>
      <c r="F10" s="63">
        <f t="shared" ref="F10:F13" si="1">DATE(MID(B10,2,2)+IF(LEFT(B10,1)&gt;="5",2000,1900),MID(B10,4,2),MID(B10,6,2))</f>
        <v>27465</v>
      </c>
      <c r="G10" s="64">
        <f t="shared" ref="G10:G13" ca="1" si="2">INT((TODAY()-F10)/365.25)</f>
        <v>49</v>
      </c>
    </row>
    <row r="11" spans="2:7" ht="15.75" x14ac:dyDescent="0.25">
      <c r="B11" s="58">
        <v>61012240021</v>
      </c>
      <c r="C11" s="59" t="s">
        <v>131</v>
      </c>
      <c r="D11" s="59" t="s">
        <v>132</v>
      </c>
      <c r="E11" s="62" t="str">
        <f t="shared" si="0"/>
        <v>naine</v>
      </c>
      <c r="F11" s="63">
        <f t="shared" si="1"/>
        <v>40536</v>
      </c>
      <c r="G11" s="64">
        <f t="shared" ca="1" si="2"/>
        <v>14</v>
      </c>
    </row>
    <row r="12" spans="2:7" ht="15.75" x14ac:dyDescent="0.25">
      <c r="B12" s="58">
        <v>51009060302</v>
      </c>
      <c r="C12" s="59" t="s">
        <v>133</v>
      </c>
      <c r="D12" s="59" t="s">
        <v>134</v>
      </c>
      <c r="E12" s="62" t="str">
        <f t="shared" si="0"/>
        <v>mees</v>
      </c>
      <c r="F12" s="63">
        <f t="shared" si="1"/>
        <v>40427</v>
      </c>
      <c r="G12" s="64">
        <f t="shared" ca="1" si="2"/>
        <v>14</v>
      </c>
    </row>
    <row r="13" spans="2:7" ht="15.75" x14ac:dyDescent="0.25">
      <c r="B13" s="58">
        <v>60204050936</v>
      </c>
      <c r="C13" s="59" t="s">
        <v>135</v>
      </c>
      <c r="D13" s="59" t="s">
        <v>136</v>
      </c>
      <c r="E13" s="62" t="str">
        <f t="shared" si="0"/>
        <v>naine</v>
      </c>
      <c r="F13" s="63">
        <f t="shared" si="1"/>
        <v>37351</v>
      </c>
      <c r="G13" s="64">
        <f t="shared" ca="1" si="2"/>
        <v>22</v>
      </c>
    </row>
    <row r="14" spans="2:7" ht="15.75" x14ac:dyDescent="0.25">
      <c r="B14" s="58"/>
      <c r="C14" s="59"/>
      <c r="D14" s="59"/>
      <c r="E14" s="62"/>
      <c r="F14" s="63"/>
      <c r="G14" s="64"/>
    </row>
    <row r="15" spans="2:7" ht="15.75" x14ac:dyDescent="0.25">
      <c r="B15" s="58" t="str">
        <f>LEFT(B9)</f>
        <v>4</v>
      </c>
      <c r="C15" s="59"/>
      <c r="D15" s="65" t="s">
        <v>137</v>
      </c>
      <c r="E15" s="62"/>
      <c r="F15" s="63"/>
      <c r="G15" s="64"/>
    </row>
    <row r="16" spans="2:7" ht="15.75" x14ac:dyDescent="0.25">
      <c r="B16" s="58"/>
      <c r="C16" s="59"/>
      <c r="D16" s="65" t="s">
        <v>138</v>
      </c>
      <c r="E16" s="62"/>
      <c r="F16" s="63"/>
      <c r="G16" s="64"/>
    </row>
    <row r="17" spans="2:7" ht="15.75" x14ac:dyDescent="0.25">
      <c r="B17" s="58"/>
      <c r="C17" s="59"/>
      <c r="D17" s="59"/>
      <c r="E17" s="62"/>
      <c r="F17" s="63"/>
      <c r="G17" s="64"/>
    </row>
    <row r="18" spans="2:7" ht="15.75" x14ac:dyDescent="0.25">
      <c r="B18" s="58"/>
      <c r="C18" s="59"/>
      <c r="D18" s="59"/>
      <c r="E18" s="62"/>
      <c r="F18" s="63"/>
      <c r="G18" s="64"/>
    </row>
    <row r="19" spans="2:7" ht="15.75" x14ac:dyDescent="0.25">
      <c r="B19" s="58"/>
      <c r="C19" s="59"/>
      <c r="D19" s="59"/>
      <c r="E19" s="62"/>
      <c r="F19" s="63"/>
      <c r="G19" s="64"/>
    </row>
  </sheetData>
  <hyperlinks>
    <hyperlink ref="B3" r:id="rId1" xr:uid="{2808FB58-DE49-431D-BD36-6373A2C221BC}"/>
  </hyperlinks>
  <pageMargins left="0.7" right="0.7" top="0.75" bottom="0.75" header="0.3" footer="0.3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A918B-93D4-4233-BAC7-BD3B9899AB58}">
  <sheetPr>
    <tabColor rgb="FFFFFF00"/>
  </sheetPr>
  <dimension ref="B3:Q91"/>
  <sheetViews>
    <sheetView workbookViewId="0"/>
  </sheetViews>
  <sheetFormatPr defaultRowHeight="15" x14ac:dyDescent="0.25"/>
  <cols>
    <col min="1" max="1" width="4.140625" customWidth="1"/>
    <col min="2" max="2" width="15.85546875" customWidth="1"/>
    <col min="3" max="3" width="7.140625" customWidth="1"/>
    <col min="4" max="4" width="6.5703125" customWidth="1"/>
    <col min="5" max="5" width="7.42578125" customWidth="1"/>
    <col min="7" max="7" width="13.7109375" bestFit="1" customWidth="1"/>
    <col min="8" max="8" width="10.42578125" bestFit="1" customWidth="1"/>
    <col min="12" max="12" width="14.140625" customWidth="1"/>
    <col min="13" max="13" width="9" customWidth="1"/>
    <col min="14" max="14" width="15.5703125" customWidth="1"/>
    <col min="15" max="15" width="12.28515625" customWidth="1"/>
    <col min="16" max="16" width="10.85546875" bestFit="1" customWidth="1"/>
  </cols>
  <sheetData>
    <row r="3" spans="2:17" x14ac:dyDescent="0.25">
      <c r="B3" s="94" t="s">
        <v>42</v>
      </c>
      <c r="C3" s="94" t="s">
        <v>64</v>
      </c>
      <c r="D3" s="94" t="s">
        <v>66</v>
      </c>
      <c r="E3" s="94" t="s">
        <v>4</v>
      </c>
      <c r="F3" s="94" t="s">
        <v>218</v>
      </c>
      <c r="G3" s="94" t="s">
        <v>219</v>
      </c>
      <c r="H3" s="94" t="s">
        <v>220</v>
      </c>
      <c r="I3" s="132" t="s">
        <v>221</v>
      </c>
    </row>
    <row r="4" spans="2:17" x14ac:dyDescent="0.25">
      <c r="B4" s="32" t="s">
        <v>222</v>
      </c>
      <c r="C4" s="32" t="s">
        <v>223</v>
      </c>
      <c r="D4" s="32">
        <v>24</v>
      </c>
      <c r="E4" s="32">
        <v>660</v>
      </c>
      <c r="F4" s="32" t="s">
        <v>224</v>
      </c>
      <c r="G4" s="32" t="s">
        <v>225</v>
      </c>
      <c r="H4" s="32" t="s">
        <v>226</v>
      </c>
      <c r="I4" s="133">
        <f t="shared" ref="I4:I67" ca="1" si="0">RAND()</f>
        <v>0.81645021759586012</v>
      </c>
      <c r="O4" s="89" t="s">
        <v>346</v>
      </c>
      <c r="P4" s="32">
        <f>COUNTIF(Vanus,"&gt;40")</f>
        <v>59</v>
      </c>
      <c r="Q4" s="102" t="str">
        <f ca="1">_xlfn.FORMULATEXT(P4)</f>
        <v>=COUNTIF(Vanus;"&gt;40")</v>
      </c>
    </row>
    <row r="5" spans="2:17" x14ac:dyDescent="0.25">
      <c r="B5" s="32" t="s">
        <v>227</v>
      </c>
      <c r="C5" s="32" t="s">
        <v>223</v>
      </c>
      <c r="D5" s="32">
        <v>48</v>
      </c>
      <c r="E5" s="32">
        <v>1070</v>
      </c>
      <c r="F5" s="32" t="s">
        <v>228</v>
      </c>
      <c r="G5" s="32" t="s">
        <v>229</v>
      </c>
      <c r="H5" s="32" t="s">
        <v>230</v>
      </c>
      <c r="I5" s="133">
        <f t="shared" ca="1" si="0"/>
        <v>1.234671641009577E-2</v>
      </c>
      <c r="O5" s="89" t="s">
        <v>347</v>
      </c>
      <c r="P5" s="32">
        <f>AVERAGE(Vanus)</f>
        <v>43.375</v>
      </c>
      <c r="Q5" s="102" t="str">
        <f t="shared" ref="Q5:Q6" ca="1" si="1">_xlfn.FORMULATEXT(P5)</f>
        <v>=AVERAGE(Vanus)</v>
      </c>
    </row>
    <row r="6" spans="2:17" x14ac:dyDescent="0.25">
      <c r="B6" s="32" t="s">
        <v>231</v>
      </c>
      <c r="C6" s="32" t="s">
        <v>127</v>
      </c>
      <c r="D6" s="32">
        <v>52</v>
      </c>
      <c r="E6" s="32">
        <v>1090</v>
      </c>
      <c r="F6" s="32" t="s">
        <v>232</v>
      </c>
      <c r="G6" s="32" t="s">
        <v>233</v>
      </c>
      <c r="H6" s="32" t="s">
        <v>234</v>
      </c>
      <c r="I6" s="133">
        <f t="shared" ca="1" si="0"/>
        <v>0.12836301921665572</v>
      </c>
      <c r="O6" s="89" t="s">
        <v>348</v>
      </c>
      <c r="P6" s="32">
        <f>COUNTIF(Vanus, "&gt;" &amp; P5)</f>
        <v>50</v>
      </c>
      <c r="Q6" s="102" t="str">
        <f t="shared" ca="1" si="1"/>
        <v>=COUNTIF(Vanus; "&gt;" &amp; P5)</v>
      </c>
    </row>
    <row r="7" spans="2:17" x14ac:dyDescent="0.25">
      <c r="B7" s="32" t="s">
        <v>235</v>
      </c>
      <c r="C7" s="32" t="s">
        <v>127</v>
      </c>
      <c r="D7" s="32">
        <v>21</v>
      </c>
      <c r="E7" s="32">
        <v>700</v>
      </c>
      <c r="F7" s="32" t="s">
        <v>236</v>
      </c>
      <c r="G7" s="32" t="s">
        <v>225</v>
      </c>
      <c r="H7" s="32" t="s">
        <v>226</v>
      </c>
      <c r="I7" s="133">
        <f t="shared" ca="1" si="0"/>
        <v>0.28355044022358278</v>
      </c>
    </row>
    <row r="8" spans="2:17" x14ac:dyDescent="0.25">
      <c r="B8" s="32" t="s">
        <v>237</v>
      </c>
      <c r="C8" s="32" t="s">
        <v>127</v>
      </c>
      <c r="D8" s="32">
        <v>26</v>
      </c>
      <c r="E8" s="32">
        <v>650</v>
      </c>
      <c r="F8" s="32" t="s">
        <v>232</v>
      </c>
      <c r="G8" s="32" t="s">
        <v>238</v>
      </c>
      <c r="H8" s="32" t="s">
        <v>239</v>
      </c>
      <c r="I8" s="133">
        <f t="shared" ca="1" si="0"/>
        <v>0.17253464746721847</v>
      </c>
    </row>
    <row r="9" spans="2:17" x14ac:dyDescent="0.25">
      <c r="B9" s="32" t="s">
        <v>240</v>
      </c>
      <c r="C9" s="32" t="s">
        <v>127</v>
      </c>
      <c r="D9" s="32">
        <v>47</v>
      </c>
      <c r="E9" s="32">
        <v>1030</v>
      </c>
      <c r="F9" s="32" t="s">
        <v>236</v>
      </c>
      <c r="G9" s="32" t="s">
        <v>233</v>
      </c>
      <c r="H9" s="32" t="s">
        <v>234</v>
      </c>
      <c r="I9" s="133">
        <f t="shared" ca="1" si="0"/>
        <v>0.98511800808101713</v>
      </c>
      <c r="M9" s="102" t="str">
        <f ca="1">_xlfn.FORMULATEXT(M12)</f>
        <v>=COUNTIFS(Amet;L12)</v>
      </c>
      <c r="O9" s="102" t="str">
        <f ca="1">_xlfn.FORMULATEXT(O12)</f>
        <v>=IFERROR(AVERAGEIFS(Palk;Amet;$L12;Sugu;O$11);"pole")</v>
      </c>
    </row>
    <row r="10" spans="2:17" x14ac:dyDescent="0.25">
      <c r="B10" s="32" t="s">
        <v>241</v>
      </c>
      <c r="C10" s="32" t="s">
        <v>127</v>
      </c>
      <c r="D10" s="32">
        <v>42</v>
      </c>
      <c r="E10" s="32">
        <v>870</v>
      </c>
      <c r="F10" s="32" t="s">
        <v>242</v>
      </c>
      <c r="G10" s="32" t="s">
        <v>233</v>
      </c>
      <c r="H10" s="32" t="s">
        <v>243</v>
      </c>
      <c r="I10" s="133">
        <f t="shared" ca="1" si="0"/>
        <v>0.48505973734452257</v>
      </c>
    </row>
    <row r="11" spans="2:17" x14ac:dyDescent="0.25">
      <c r="B11" s="32" t="s">
        <v>244</v>
      </c>
      <c r="C11" s="32" t="s">
        <v>127</v>
      </c>
      <c r="D11" s="32">
        <v>56</v>
      </c>
      <c r="E11" s="32">
        <v>720</v>
      </c>
      <c r="F11" s="32" t="s">
        <v>224</v>
      </c>
      <c r="G11" s="32" t="s">
        <v>238</v>
      </c>
      <c r="H11" s="32" t="s">
        <v>245</v>
      </c>
      <c r="I11" s="133">
        <f t="shared" ca="1" si="0"/>
        <v>5.7150310045582686E-2</v>
      </c>
      <c r="L11" s="94" t="s">
        <v>391</v>
      </c>
      <c r="M11" s="90" t="s">
        <v>344</v>
      </c>
      <c r="N11" s="90" t="s">
        <v>345</v>
      </c>
      <c r="O11" s="90" t="s">
        <v>127</v>
      </c>
      <c r="P11" s="90" t="s">
        <v>223</v>
      </c>
    </row>
    <row r="12" spans="2:17" x14ac:dyDescent="0.25">
      <c r="B12" s="32" t="s">
        <v>246</v>
      </c>
      <c r="C12" s="32" t="s">
        <v>127</v>
      </c>
      <c r="D12" s="32">
        <v>49</v>
      </c>
      <c r="E12" s="32">
        <v>1050</v>
      </c>
      <c r="F12" s="32" t="s">
        <v>247</v>
      </c>
      <c r="G12" s="32" t="s">
        <v>229</v>
      </c>
      <c r="H12" s="32" t="s">
        <v>226</v>
      </c>
      <c r="I12" s="133">
        <f t="shared" ca="1" si="0"/>
        <v>0.97413520346594373</v>
      </c>
      <c r="L12" s="32" t="s">
        <v>229</v>
      </c>
      <c r="M12" s="32">
        <f t="shared" ref="M12:M19" si="2">COUNTIFS(Amet,L12)</f>
        <v>13</v>
      </c>
      <c r="N12" s="135" cm="1">
        <f t="array" ref="N12:N19">AVERAGEIFS(Palk,Amet,Amet1)</f>
        <v>1110</v>
      </c>
      <c r="O12" s="136">
        <f>IFERROR(AVERAGEIFS(Palk,Amet,$L12,Sugu,O$11),"pole")</f>
        <v>1126.3636363636363</v>
      </c>
      <c r="P12" s="136">
        <f>IFERROR(AVERAGEIFS(Palk,Amet,$L12,Sugu,P$11),"pole")</f>
        <v>1020</v>
      </c>
    </row>
    <row r="13" spans="2:17" x14ac:dyDescent="0.25">
      <c r="B13" s="32" t="s">
        <v>248</v>
      </c>
      <c r="C13" s="32" t="s">
        <v>223</v>
      </c>
      <c r="D13" s="32">
        <v>41</v>
      </c>
      <c r="E13" s="32">
        <v>860</v>
      </c>
      <c r="F13" s="32" t="s">
        <v>224</v>
      </c>
      <c r="G13" s="32" t="s">
        <v>249</v>
      </c>
      <c r="H13" s="32" t="s">
        <v>250</v>
      </c>
      <c r="I13" s="133">
        <f t="shared" ca="1" si="0"/>
        <v>0.36034903749194935</v>
      </c>
      <c r="L13" s="32" t="s">
        <v>259</v>
      </c>
      <c r="M13" s="32">
        <f t="shared" si="2"/>
        <v>7</v>
      </c>
      <c r="N13" s="135">
        <v>2577.1428571428573</v>
      </c>
      <c r="O13" s="136">
        <f>IFERROR(AVERAGEIFS(Palk,Amet,$L13,Sugu,O$11),"pole")</f>
        <v>2846</v>
      </c>
      <c r="P13" s="136">
        <f>IFERROR(AVERAGEIFS(Palk,Amet,$L13,Sugu,P$11),"pole")</f>
        <v>1905</v>
      </c>
    </row>
    <row r="14" spans="2:17" x14ac:dyDescent="0.25">
      <c r="B14" s="32" t="s">
        <v>251</v>
      </c>
      <c r="C14" s="32" t="s">
        <v>127</v>
      </c>
      <c r="D14" s="32">
        <v>60</v>
      </c>
      <c r="E14" s="32">
        <v>760</v>
      </c>
      <c r="F14" s="32" t="s">
        <v>232</v>
      </c>
      <c r="G14" s="32" t="s">
        <v>238</v>
      </c>
      <c r="H14" s="32" t="s">
        <v>252</v>
      </c>
      <c r="I14" s="133">
        <f t="shared" ca="1" si="0"/>
        <v>0.79439692731398448</v>
      </c>
      <c r="L14" s="32" t="s">
        <v>225</v>
      </c>
      <c r="M14" s="32">
        <f t="shared" si="2"/>
        <v>7</v>
      </c>
      <c r="N14" s="135">
        <v>708.57142857142856</v>
      </c>
      <c r="O14" s="136">
        <f>IFERROR(AVERAGEIFS(Palk,Amet,$L14,Sugu,O$11),"pole")</f>
        <v>700</v>
      </c>
      <c r="P14" s="136">
        <f>IFERROR(AVERAGEIFS(Palk,Amet,$L14,Sugu,P$11),"pole")</f>
        <v>710</v>
      </c>
    </row>
    <row r="15" spans="2:17" x14ac:dyDescent="0.25">
      <c r="B15" s="32" t="s">
        <v>253</v>
      </c>
      <c r="C15" s="32" t="s">
        <v>223</v>
      </c>
      <c r="D15" s="32">
        <v>19</v>
      </c>
      <c r="E15" s="32">
        <v>830</v>
      </c>
      <c r="F15" s="32" t="s">
        <v>224</v>
      </c>
      <c r="G15" s="32" t="s">
        <v>249</v>
      </c>
      <c r="H15" s="32" t="s">
        <v>254</v>
      </c>
      <c r="I15" s="133">
        <f t="shared" ca="1" si="0"/>
        <v>0.99938491329705514</v>
      </c>
      <c r="L15" s="32" t="s">
        <v>265</v>
      </c>
      <c r="M15" s="32">
        <f t="shared" si="2"/>
        <v>9</v>
      </c>
      <c r="N15" s="135">
        <v>1143</v>
      </c>
      <c r="O15" s="136">
        <f>IFERROR(AVERAGEIFS(Palk,Amet,$L15,Sugu,O$11),"pole")</f>
        <v>1143</v>
      </c>
      <c r="P15" s="136" t="str">
        <f>IFERROR(AVERAGEIFS(Palk,Amet,$L15,Sugu,P$11),"pole")</f>
        <v>pole</v>
      </c>
    </row>
    <row r="16" spans="2:17" x14ac:dyDescent="0.25">
      <c r="B16" s="32" t="s">
        <v>255</v>
      </c>
      <c r="C16" s="32" t="s">
        <v>127</v>
      </c>
      <c r="D16" s="32">
        <v>36</v>
      </c>
      <c r="E16" s="32">
        <v>1150</v>
      </c>
      <c r="F16" s="32" t="s">
        <v>228</v>
      </c>
      <c r="G16" s="32" t="s">
        <v>229</v>
      </c>
      <c r="H16" s="32" t="s">
        <v>256</v>
      </c>
      <c r="I16" s="133">
        <f t="shared" ca="1" si="0"/>
        <v>0.50954175791682099</v>
      </c>
      <c r="L16" s="32" t="s">
        <v>268</v>
      </c>
      <c r="M16" s="32">
        <f t="shared" si="2"/>
        <v>8</v>
      </c>
      <c r="N16" s="135">
        <v>1723.5</v>
      </c>
      <c r="O16" s="136">
        <f>IFERROR(AVERAGEIFS(Palk,Amet,$L16,Sugu,O$11),"pole")</f>
        <v>1307</v>
      </c>
      <c r="P16" s="136">
        <f>IFERROR(AVERAGEIFS(Palk,Amet,$L16,Sugu,P$11),"pole")</f>
        <v>2140</v>
      </c>
    </row>
    <row r="17" spans="2:16" x14ac:dyDescent="0.25">
      <c r="B17" s="32" t="s">
        <v>257</v>
      </c>
      <c r="C17" s="32" t="s">
        <v>223</v>
      </c>
      <c r="D17" s="32">
        <v>50</v>
      </c>
      <c r="E17" s="32">
        <v>2540</v>
      </c>
      <c r="F17" s="32" t="s">
        <v>258</v>
      </c>
      <c r="G17" s="32" t="s">
        <v>259</v>
      </c>
      <c r="H17" s="32" t="s">
        <v>243</v>
      </c>
      <c r="I17" s="133">
        <f t="shared" ca="1" si="0"/>
        <v>0.90604242213720465</v>
      </c>
      <c r="L17" s="32" t="s">
        <v>249</v>
      </c>
      <c r="M17" s="32">
        <f t="shared" si="2"/>
        <v>13</v>
      </c>
      <c r="N17" s="135">
        <v>910</v>
      </c>
      <c r="O17" s="136">
        <f>IFERROR(AVERAGEIFS(Palk,Amet,$L17,Sugu,O$11),"pole")</f>
        <v>850</v>
      </c>
      <c r="P17" s="136">
        <f>IFERROR(AVERAGEIFS(Palk,Amet,$L17,Sugu,P$11),"pole")</f>
        <v>915</v>
      </c>
    </row>
    <row r="18" spans="2:16" x14ac:dyDescent="0.25">
      <c r="B18" s="32" t="s">
        <v>260</v>
      </c>
      <c r="C18" s="32" t="s">
        <v>127</v>
      </c>
      <c r="D18" s="32">
        <v>49</v>
      </c>
      <c r="E18" s="32">
        <v>3270</v>
      </c>
      <c r="F18" s="32" t="s">
        <v>247</v>
      </c>
      <c r="G18" s="32" t="s">
        <v>259</v>
      </c>
      <c r="H18" s="32" t="s">
        <v>230</v>
      </c>
      <c r="I18" s="133">
        <f t="shared" ca="1" si="0"/>
        <v>0.42050970480769878</v>
      </c>
      <c r="L18" s="32" t="s">
        <v>238</v>
      </c>
      <c r="M18" s="32">
        <f t="shared" si="2"/>
        <v>7</v>
      </c>
      <c r="N18" s="135">
        <v>718.57142857142856</v>
      </c>
      <c r="O18" s="136">
        <f>IFERROR(AVERAGEIFS(Palk,Amet,$L18,Sugu,O$11),"pole")</f>
        <v>720</v>
      </c>
      <c r="P18" s="136">
        <f>IFERROR(AVERAGEIFS(Palk,Amet,$L18,Sugu,P$11),"pole")</f>
        <v>715</v>
      </c>
    </row>
    <row r="19" spans="2:16" x14ac:dyDescent="0.25">
      <c r="B19" s="32" t="s">
        <v>261</v>
      </c>
      <c r="C19" s="32" t="s">
        <v>127</v>
      </c>
      <c r="D19" s="32">
        <v>56</v>
      </c>
      <c r="E19" s="32">
        <v>1090</v>
      </c>
      <c r="F19" s="32" t="s">
        <v>262</v>
      </c>
      <c r="G19" s="32" t="s">
        <v>229</v>
      </c>
      <c r="H19" s="32" t="s">
        <v>252</v>
      </c>
      <c r="I19" s="133">
        <f t="shared" ca="1" si="0"/>
        <v>0.8856181140696987</v>
      </c>
      <c r="L19" s="32" t="s">
        <v>233</v>
      </c>
      <c r="M19" s="32">
        <f t="shared" si="2"/>
        <v>24</v>
      </c>
      <c r="N19" s="135">
        <v>1021.6666666666666</v>
      </c>
      <c r="O19" s="136">
        <f>IFERROR(AVERAGEIFS(Palk,Amet,$L19,Sugu,O$11),"pole")</f>
        <v>1040</v>
      </c>
      <c r="P19" s="136">
        <f>IFERROR(AVERAGEIFS(Palk,Amet,$L19,Sugu,P$11),"pole")</f>
        <v>966.66666666666663</v>
      </c>
    </row>
    <row r="20" spans="2:16" x14ac:dyDescent="0.25">
      <c r="B20" s="32" t="s">
        <v>263</v>
      </c>
      <c r="C20" s="32" t="s">
        <v>127</v>
      </c>
      <c r="D20" s="32">
        <v>33</v>
      </c>
      <c r="E20" s="32">
        <v>1150</v>
      </c>
      <c r="F20" s="32" t="s">
        <v>264</v>
      </c>
      <c r="G20" s="32" t="s">
        <v>265</v>
      </c>
      <c r="H20" s="32" t="s">
        <v>266</v>
      </c>
      <c r="I20" s="133">
        <f t="shared" ca="1" si="0"/>
        <v>0.95679246904718018</v>
      </c>
    </row>
    <row r="21" spans="2:16" x14ac:dyDescent="0.25">
      <c r="B21" s="32" t="s">
        <v>267</v>
      </c>
      <c r="C21" s="32" t="s">
        <v>127</v>
      </c>
      <c r="D21" s="32">
        <v>60</v>
      </c>
      <c r="E21" s="32">
        <v>1378</v>
      </c>
      <c r="F21" s="32" t="s">
        <v>262</v>
      </c>
      <c r="G21" s="32" t="s">
        <v>268</v>
      </c>
      <c r="H21" s="32" t="s">
        <v>266</v>
      </c>
      <c r="I21" s="133">
        <f t="shared" ca="1" si="0"/>
        <v>0.45415074501938224</v>
      </c>
    </row>
    <row r="22" spans="2:16" x14ac:dyDescent="0.25">
      <c r="B22" s="32" t="s">
        <v>269</v>
      </c>
      <c r="C22" s="32" t="s">
        <v>223</v>
      </c>
      <c r="D22" s="32">
        <v>45</v>
      </c>
      <c r="E22" s="32">
        <v>1370</v>
      </c>
      <c r="F22" s="32" t="s">
        <v>232</v>
      </c>
      <c r="G22" s="32" t="s">
        <v>268</v>
      </c>
      <c r="H22" s="32" t="s">
        <v>243</v>
      </c>
      <c r="I22" s="133">
        <f t="shared" ca="1" si="0"/>
        <v>0.7858776130445766</v>
      </c>
    </row>
    <row r="23" spans="2:16" x14ac:dyDescent="0.25">
      <c r="B23" s="32" t="s">
        <v>270</v>
      </c>
      <c r="C23" s="32" t="s">
        <v>127</v>
      </c>
      <c r="D23" s="32">
        <v>55</v>
      </c>
      <c r="E23" s="32">
        <v>1150</v>
      </c>
      <c r="F23" s="32" t="s">
        <v>271</v>
      </c>
      <c r="G23" s="32" t="s">
        <v>265</v>
      </c>
      <c r="H23" s="32" t="s">
        <v>272</v>
      </c>
      <c r="I23" s="133">
        <f t="shared" ca="1" si="0"/>
        <v>0.42624762879163602</v>
      </c>
    </row>
    <row r="24" spans="2:16" x14ac:dyDescent="0.25">
      <c r="B24" s="32" t="s">
        <v>273</v>
      </c>
      <c r="C24" s="32" t="s">
        <v>127</v>
      </c>
      <c r="D24" s="32">
        <v>19</v>
      </c>
      <c r="E24" s="32">
        <v>700</v>
      </c>
      <c r="F24" s="32" t="s">
        <v>262</v>
      </c>
      <c r="G24" s="32" t="s">
        <v>238</v>
      </c>
      <c r="H24" s="32" t="s">
        <v>230</v>
      </c>
      <c r="I24" s="133">
        <f t="shared" ca="1" si="0"/>
        <v>0.24671717007552785</v>
      </c>
      <c r="M24" s="137" t="s">
        <v>393</v>
      </c>
      <c r="N24" s="137"/>
    </row>
    <row r="25" spans="2:16" x14ac:dyDescent="0.25">
      <c r="B25" s="32" t="s">
        <v>274</v>
      </c>
      <c r="C25" s="32" t="s">
        <v>127</v>
      </c>
      <c r="D25" s="32">
        <v>47</v>
      </c>
      <c r="E25" s="32">
        <v>1160</v>
      </c>
      <c r="F25" s="32" t="s">
        <v>232</v>
      </c>
      <c r="G25" s="32" t="s">
        <v>229</v>
      </c>
      <c r="H25" s="32" t="s">
        <v>243</v>
      </c>
      <c r="I25" s="133">
        <f t="shared" ca="1" si="0"/>
        <v>0.86179991334172279</v>
      </c>
      <c r="L25" s="94" t="s">
        <v>392</v>
      </c>
      <c r="M25" s="91" t="s">
        <v>127</v>
      </c>
      <c r="N25" s="91" t="s">
        <v>223</v>
      </c>
    </row>
    <row r="26" spans="2:16" x14ac:dyDescent="0.25">
      <c r="B26" s="32" t="s">
        <v>275</v>
      </c>
      <c r="C26" s="32" t="s">
        <v>223</v>
      </c>
      <c r="D26" s="32">
        <v>44</v>
      </c>
      <c r="E26" s="32">
        <v>850</v>
      </c>
      <c r="F26" s="32" t="s">
        <v>271</v>
      </c>
      <c r="G26" s="32" t="s">
        <v>233</v>
      </c>
      <c r="H26" s="32" t="s">
        <v>245</v>
      </c>
      <c r="I26" s="133">
        <f t="shared" ca="1" si="0"/>
        <v>0.3602979070453709</v>
      </c>
      <c r="L26" s="32" t="s">
        <v>266</v>
      </c>
      <c r="M26" s="32" cm="1">
        <f t="array" ref="M26:N38">COUNTIFS(Vanus, "&lt;50", Linn, Linn1, Sugu, sood)</f>
        <v>1</v>
      </c>
      <c r="N26" s="32">
        <v>1</v>
      </c>
    </row>
    <row r="27" spans="2:16" x14ac:dyDescent="0.25">
      <c r="B27" s="32" t="s">
        <v>276</v>
      </c>
      <c r="C27" s="32" t="s">
        <v>223</v>
      </c>
      <c r="D27" s="32">
        <v>19</v>
      </c>
      <c r="E27" s="32">
        <v>830</v>
      </c>
      <c r="F27" s="32" t="s">
        <v>242</v>
      </c>
      <c r="G27" s="32" t="s">
        <v>233</v>
      </c>
      <c r="H27" s="32" t="s">
        <v>256</v>
      </c>
      <c r="I27" s="133">
        <f t="shared" ca="1" si="0"/>
        <v>0.89893379047136035</v>
      </c>
      <c r="L27" s="32" t="s">
        <v>256</v>
      </c>
      <c r="M27" s="32">
        <v>2</v>
      </c>
      <c r="N27" s="32">
        <v>1</v>
      </c>
    </row>
    <row r="28" spans="2:16" x14ac:dyDescent="0.25">
      <c r="B28" s="32" t="s">
        <v>277</v>
      </c>
      <c r="C28" s="32" t="s">
        <v>127</v>
      </c>
      <c r="D28" s="32">
        <v>50</v>
      </c>
      <c r="E28" s="32">
        <v>2080</v>
      </c>
      <c r="F28" s="32" t="s">
        <v>247</v>
      </c>
      <c r="G28" s="32" t="s">
        <v>259</v>
      </c>
      <c r="H28" s="32" t="s">
        <v>272</v>
      </c>
      <c r="I28" s="133">
        <f t="shared" ca="1" si="0"/>
        <v>0.38065555304259668</v>
      </c>
      <c r="L28" s="32" t="s">
        <v>239</v>
      </c>
      <c r="M28" s="32">
        <v>3</v>
      </c>
      <c r="N28" s="32">
        <v>0</v>
      </c>
    </row>
    <row r="29" spans="2:16" x14ac:dyDescent="0.25">
      <c r="B29" s="32" t="s">
        <v>278</v>
      </c>
      <c r="C29" s="32" t="s">
        <v>127</v>
      </c>
      <c r="D29" s="32">
        <v>50</v>
      </c>
      <c r="E29" s="32">
        <v>860</v>
      </c>
      <c r="F29" s="32" t="s">
        <v>224</v>
      </c>
      <c r="G29" s="32" t="s">
        <v>233</v>
      </c>
      <c r="H29" s="32" t="s">
        <v>234</v>
      </c>
      <c r="I29" s="133">
        <f t="shared" ca="1" si="0"/>
        <v>0.62348786597549477</v>
      </c>
      <c r="L29" s="32" t="s">
        <v>250</v>
      </c>
      <c r="M29" s="32">
        <v>1</v>
      </c>
      <c r="N29" s="32">
        <v>2</v>
      </c>
    </row>
    <row r="30" spans="2:16" x14ac:dyDescent="0.25">
      <c r="B30" s="32" t="s">
        <v>279</v>
      </c>
      <c r="C30" s="32" t="s">
        <v>127</v>
      </c>
      <c r="D30" s="32">
        <v>60</v>
      </c>
      <c r="E30" s="32">
        <v>1190</v>
      </c>
      <c r="F30" s="32" t="s">
        <v>271</v>
      </c>
      <c r="G30" s="32" t="s">
        <v>233</v>
      </c>
      <c r="H30" s="32" t="s">
        <v>266</v>
      </c>
      <c r="I30" s="133">
        <f t="shared" ca="1" si="0"/>
        <v>0.58335527933604758</v>
      </c>
      <c r="L30" s="32" t="s">
        <v>243</v>
      </c>
      <c r="M30" s="32">
        <v>3</v>
      </c>
      <c r="N30" s="32">
        <v>4</v>
      </c>
    </row>
    <row r="31" spans="2:16" x14ac:dyDescent="0.25">
      <c r="B31" s="32" t="s">
        <v>280</v>
      </c>
      <c r="C31" s="32" t="s">
        <v>223</v>
      </c>
      <c r="D31" s="32">
        <v>22</v>
      </c>
      <c r="E31" s="32">
        <v>750</v>
      </c>
      <c r="F31" s="32" t="s">
        <v>262</v>
      </c>
      <c r="G31" s="32" t="s">
        <v>225</v>
      </c>
      <c r="H31" s="32" t="s">
        <v>252</v>
      </c>
      <c r="I31" s="133">
        <f t="shared" ca="1" si="0"/>
        <v>0.75761772518544568</v>
      </c>
      <c r="L31" s="32" t="s">
        <v>284</v>
      </c>
      <c r="M31" s="32">
        <v>2</v>
      </c>
      <c r="N31" s="32">
        <v>0</v>
      </c>
    </row>
    <row r="32" spans="2:16" x14ac:dyDescent="0.25">
      <c r="B32" s="32" t="s">
        <v>281</v>
      </c>
      <c r="C32" s="32" t="s">
        <v>223</v>
      </c>
      <c r="D32" s="32">
        <v>21</v>
      </c>
      <c r="E32" s="32">
        <v>730</v>
      </c>
      <c r="F32" s="32" t="s">
        <v>282</v>
      </c>
      <c r="G32" s="32" t="s">
        <v>225</v>
      </c>
      <c r="H32" s="32" t="s">
        <v>254</v>
      </c>
      <c r="I32" s="133">
        <f t="shared" ca="1" si="0"/>
        <v>0.17931475492034132</v>
      </c>
      <c r="L32" s="32" t="s">
        <v>254</v>
      </c>
      <c r="M32" s="32">
        <v>1</v>
      </c>
      <c r="N32" s="32">
        <v>2</v>
      </c>
    </row>
    <row r="33" spans="2:14" x14ac:dyDescent="0.25">
      <c r="B33" s="32" t="s">
        <v>283</v>
      </c>
      <c r="C33" s="32" t="s">
        <v>127</v>
      </c>
      <c r="D33" s="32">
        <v>50</v>
      </c>
      <c r="E33" s="32">
        <v>860</v>
      </c>
      <c r="F33" s="32" t="s">
        <v>236</v>
      </c>
      <c r="G33" s="32" t="s">
        <v>265</v>
      </c>
      <c r="H33" s="32" t="s">
        <v>284</v>
      </c>
      <c r="I33" s="133">
        <f t="shared" ca="1" si="0"/>
        <v>0.47708896719748628</v>
      </c>
      <c r="L33" s="32" t="s">
        <v>234</v>
      </c>
      <c r="M33" s="32">
        <v>3</v>
      </c>
      <c r="N33" s="32">
        <v>3</v>
      </c>
    </row>
    <row r="34" spans="2:14" x14ac:dyDescent="0.25">
      <c r="B34" s="32" t="s">
        <v>285</v>
      </c>
      <c r="C34" s="32" t="s">
        <v>223</v>
      </c>
      <c r="D34" s="32">
        <v>51</v>
      </c>
      <c r="E34" s="32">
        <v>940</v>
      </c>
      <c r="F34" s="32" t="s">
        <v>258</v>
      </c>
      <c r="G34" s="32" t="s">
        <v>249</v>
      </c>
      <c r="H34" s="32" t="s">
        <v>266</v>
      </c>
      <c r="I34" s="133">
        <f t="shared" ca="1" si="0"/>
        <v>0.70025526974743246</v>
      </c>
      <c r="L34" s="32" t="s">
        <v>252</v>
      </c>
      <c r="M34" s="32">
        <v>2</v>
      </c>
      <c r="N34" s="32">
        <v>3</v>
      </c>
    </row>
    <row r="35" spans="2:14" x14ac:dyDescent="0.25">
      <c r="B35" s="32" t="s">
        <v>286</v>
      </c>
      <c r="C35" s="32" t="s">
        <v>127</v>
      </c>
      <c r="D35" s="32">
        <v>43</v>
      </c>
      <c r="E35" s="32">
        <v>1080</v>
      </c>
      <c r="F35" s="32" t="s">
        <v>247</v>
      </c>
      <c r="G35" s="32" t="s">
        <v>233</v>
      </c>
      <c r="H35" s="32" t="s">
        <v>234</v>
      </c>
      <c r="I35" s="133">
        <f t="shared" ca="1" si="0"/>
        <v>0.2835601278220069</v>
      </c>
      <c r="L35" s="32" t="s">
        <v>245</v>
      </c>
      <c r="M35" s="32">
        <v>3</v>
      </c>
      <c r="N35" s="32">
        <v>4</v>
      </c>
    </row>
    <row r="36" spans="2:14" x14ac:dyDescent="0.25">
      <c r="B36" s="32" t="s">
        <v>287</v>
      </c>
      <c r="C36" s="32" t="s">
        <v>127</v>
      </c>
      <c r="D36" s="32">
        <v>48</v>
      </c>
      <c r="E36" s="32">
        <v>1160</v>
      </c>
      <c r="F36" s="32" t="s">
        <v>242</v>
      </c>
      <c r="G36" s="32" t="s">
        <v>233</v>
      </c>
      <c r="H36" s="32" t="s">
        <v>256</v>
      </c>
      <c r="I36" s="133">
        <f t="shared" ca="1" si="0"/>
        <v>0.70804580352817525</v>
      </c>
      <c r="L36" s="32" t="s">
        <v>226</v>
      </c>
      <c r="M36" s="32">
        <v>5</v>
      </c>
      <c r="N36" s="32">
        <v>3</v>
      </c>
    </row>
    <row r="37" spans="2:14" x14ac:dyDescent="0.25">
      <c r="B37" s="32" t="s">
        <v>288</v>
      </c>
      <c r="C37" s="32" t="s">
        <v>127</v>
      </c>
      <c r="D37" s="32">
        <v>49</v>
      </c>
      <c r="E37" s="32">
        <v>930</v>
      </c>
      <c r="F37" s="32" t="s">
        <v>282</v>
      </c>
      <c r="G37" s="32" t="s">
        <v>233</v>
      </c>
      <c r="H37" s="32" t="s">
        <v>245</v>
      </c>
      <c r="I37" s="133">
        <f t="shared" ca="1" si="0"/>
        <v>0.24802387467499032</v>
      </c>
      <c r="L37" s="32" t="s">
        <v>272</v>
      </c>
      <c r="M37" s="32">
        <v>2</v>
      </c>
      <c r="N37" s="32">
        <v>1</v>
      </c>
    </row>
    <row r="38" spans="2:14" x14ac:dyDescent="0.25">
      <c r="B38" s="32" t="s">
        <v>289</v>
      </c>
      <c r="C38" s="32" t="s">
        <v>127</v>
      </c>
      <c r="D38" s="32">
        <v>60</v>
      </c>
      <c r="E38" s="32">
        <v>1270</v>
      </c>
      <c r="F38" s="32" t="s">
        <v>242</v>
      </c>
      <c r="G38" s="32" t="s">
        <v>265</v>
      </c>
      <c r="H38" s="32" t="s">
        <v>272</v>
      </c>
      <c r="I38" s="133">
        <f t="shared" ca="1" si="0"/>
        <v>0.55005058615620694</v>
      </c>
      <c r="L38" s="32" t="s">
        <v>230</v>
      </c>
      <c r="M38" s="32">
        <v>3</v>
      </c>
      <c r="N38" s="32">
        <v>1</v>
      </c>
    </row>
    <row r="39" spans="2:14" x14ac:dyDescent="0.25">
      <c r="B39" s="32" t="s">
        <v>290</v>
      </c>
      <c r="C39" s="32" t="s">
        <v>127</v>
      </c>
      <c r="D39" s="32">
        <v>40</v>
      </c>
      <c r="E39" s="32">
        <v>1070</v>
      </c>
      <c r="F39" s="32" t="s">
        <v>232</v>
      </c>
      <c r="G39" s="32" t="s">
        <v>233</v>
      </c>
      <c r="H39" s="32" t="s">
        <v>284</v>
      </c>
      <c r="I39" s="133">
        <f t="shared" ca="1" si="0"/>
        <v>0.20753341398706149</v>
      </c>
    </row>
    <row r="40" spans="2:14" x14ac:dyDescent="0.25">
      <c r="B40" s="32" t="s">
        <v>291</v>
      </c>
      <c r="C40" s="32" t="s">
        <v>223</v>
      </c>
      <c r="D40" s="32">
        <v>46</v>
      </c>
      <c r="E40" s="32">
        <v>980</v>
      </c>
      <c r="F40" s="32" t="s">
        <v>236</v>
      </c>
      <c r="G40" s="32" t="s">
        <v>249</v>
      </c>
      <c r="H40" s="32" t="s">
        <v>234</v>
      </c>
      <c r="I40" s="133">
        <f t="shared" ca="1" si="0"/>
        <v>8.9125782329162018E-2</v>
      </c>
    </row>
    <row r="41" spans="2:14" x14ac:dyDescent="0.25">
      <c r="B41" s="32" t="s">
        <v>292</v>
      </c>
      <c r="C41" s="32" t="s">
        <v>223</v>
      </c>
      <c r="D41" s="32">
        <v>42</v>
      </c>
      <c r="E41" s="32">
        <v>850</v>
      </c>
      <c r="F41" s="32" t="s">
        <v>242</v>
      </c>
      <c r="G41" s="32" t="s">
        <v>249</v>
      </c>
      <c r="H41" s="32" t="s">
        <v>234</v>
      </c>
      <c r="I41" s="133">
        <f t="shared" ca="1" si="0"/>
        <v>0.10961377371722647</v>
      </c>
    </row>
    <row r="42" spans="2:14" x14ac:dyDescent="0.25">
      <c r="B42" s="32" t="s">
        <v>293</v>
      </c>
      <c r="C42" s="32" t="s">
        <v>127</v>
      </c>
      <c r="D42" s="32">
        <v>23</v>
      </c>
      <c r="E42" s="32">
        <v>1030</v>
      </c>
      <c r="F42" s="32" t="s">
        <v>228</v>
      </c>
      <c r="G42" s="32" t="s">
        <v>265</v>
      </c>
      <c r="H42" s="32" t="s">
        <v>284</v>
      </c>
      <c r="I42" s="133">
        <f t="shared" ca="1" si="0"/>
        <v>0.226340977031941</v>
      </c>
    </row>
    <row r="43" spans="2:14" x14ac:dyDescent="0.25">
      <c r="B43" s="32" t="s">
        <v>294</v>
      </c>
      <c r="C43" s="32" t="s">
        <v>127</v>
      </c>
      <c r="D43" s="32">
        <v>45</v>
      </c>
      <c r="E43" s="32">
        <v>1420</v>
      </c>
      <c r="F43" s="32" t="s">
        <v>242</v>
      </c>
      <c r="G43" s="32" t="s">
        <v>268</v>
      </c>
      <c r="H43" s="32" t="s">
        <v>226</v>
      </c>
      <c r="I43" s="133">
        <f t="shared" ca="1" si="0"/>
        <v>0.30806780228492181</v>
      </c>
    </row>
    <row r="44" spans="2:14" x14ac:dyDescent="0.25">
      <c r="B44" s="32" t="s">
        <v>295</v>
      </c>
      <c r="C44" s="32" t="s">
        <v>127</v>
      </c>
      <c r="D44" s="32">
        <v>50</v>
      </c>
      <c r="E44" s="32">
        <v>1027</v>
      </c>
      <c r="F44" s="32" t="s">
        <v>232</v>
      </c>
      <c r="G44" s="32" t="s">
        <v>265</v>
      </c>
      <c r="H44" s="32" t="s">
        <v>239</v>
      </c>
      <c r="I44" s="133">
        <f t="shared" ca="1" si="0"/>
        <v>0.54993383833739184</v>
      </c>
    </row>
    <row r="45" spans="2:14" x14ac:dyDescent="0.25">
      <c r="B45" s="32" t="s">
        <v>296</v>
      </c>
      <c r="C45" s="32" t="s">
        <v>223</v>
      </c>
      <c r="D45" s="32">
        <v>50</v>
      </c>
      <c r="E45" s="32">
        <v>970</v>
      </c>
      <c r="F45" s="32" t="s">
        <v>242</v>
      </c>
      <c r="G45" s="32" t="s">
        <v>229</v>
      </c>
      <c r="H45" s="32" t="s">
        <v>226</v>
      </c>
      <c r="I45" s="133">
        <f t="shared" ca="1" si="0"/>
        <v>0.18240092232146188</v>
      </c>
    </row>
    <row r="46" spans="2:14" x14ac:dyDescent="0.25">
      <c r="B46" s="32" t="s">
        <v>297</v>
      </c>
      <c r="C46" s="32" t="s">
        <v>127</v>
      </c>
      <c r="D46" s="32">
        <v>45</v>
      </c>
      <c r="E46" s="32">
        <v>960</v>
      </c>
      <c r="F46" s="32" t="s">
        <v>262</v>
      </c>
      <c r="G46" s="32" t="s">
        <v>233</v>
      </c>
      <c r="H46" s="32" t="s">
        <v>252</v>
      </c>
      <c r="I46" s="133">
        <f t="shared" ca="1" si="0"/>
        <v>0.7769234679811039</v>
      </c>
    </row>
    <row r="47" spans="2:14" x14ac:dyDescent="0.25">
      <c r="B47" s="32" t="s">
        <v>298</v>
      </c>
      <c r="C47" s="32" t="s">
        <v>223</v>
      </c>
      <c r="D47" s="32">
        <v>42</v>
      </c>
      <c r="E47" s="32">
        <v>960</v>
      </c>
      <c r="F47" s="32" t="s">
        <v>258</v>
      </c>
      <c r="G47" s="32" t="s">
        <v>249</v>
      </c>
      <c r="H47" s="32" t="s">
        <v>226</v>
      </c>
      <c r="I47" s="133">
        <f t="shared" ca="1" si="0"/>
        <v>0.51256894477095827</v>
      </c>
    </row>
    <row r="48" spans="2:14" x14ac:dyDescent="0.25">
      <c r="B48" s="32" t="s">
        <v>299</v>
      </c>
      <c r="C48" s="32" t="s">
        <v>127</v>
      </c>
      <c r="D48" s="32">
        <v>53</v>
      </c>
      <c r="E48" s="32">
        <v>1050</v>
      </c>
      <c r="F48" s="32" t="s">
        <v>228</v>
      </c>
      <c r="G48" s="32" t="s">
        <v>233</v>
      </c>
      <c r="H48" s="32" t="s">
        <v>245</v>
      </c>
      <c r="I48" s="133">
        <f t="shared" ca="1" si="0"/>
        <v>0.44667858392217663</v>
      </c>
    </row>
    <row r="49" spans="2:9" x14ac:dyDescent="0.25">
      <c r="B49" s="32" t="s">
        <v>300</v>
      </c>
      <c r="C49" s="32" t="s">
        <v>127</v>
      </c>
      <c r="D49" s="32">
        <v>38</v>
      </c>
      <c r="E49" s="32">
        <v>1290</v>
      </c>
      <c r="F49" s="32" t="s">
        <v>247</v>
      </c>
      <c r="G49" s="32" t="s">
        <v>265</v>
      </c>
      <c r="H49" s="32" t="s">
        <v>226</v>
      </c>
      <c r="I49" s="133">
        <f t="shared" ca="1" si="0"/>
        <v>0.70559051013796181</v>
      </c>
    </row>
    <row r="50" spans="2:9" x14ac:dyDescent="0.25">
      <c r="B50" s="32" t="s">
        <v>301</v>
      </c>
      <c r="C50" s="32" t="s">
        <v>223</v>
      </c>
      <c r="D50" s="32">
        <v>59</v>
      </c>
      <c r="E50" s="32">
        <v>650</v>
      </c>
      <c r="F50" s="32" t="s">
        <v>302</v>
      </c>
      <c r="G50" s="32" t="s">
        <v>225</v>
      </c>
      <c r="H50" s="32" t="s">
        <v>284</v>
      </c>
      <c r="I50" s="133">
        <f t="shared" ca="1" si="0"/>
        <v>0.36306837793545521</v>
      </c>
    </row>
    <row r="51" spans="2:9" x14ac:dyDescent="0.25">
      <c r="B51" s="32" t="s">
        <v>303</v>
      </c>
      <c r="C51" s="32" t="s">
        <v>127</v>
      </c>
      <c r="D51" s="32">
        <v>55</v>
      </c>
      <c r="E51" s="32">
        <v>2270</v>
      </c>
      <c r="F51" s="32" t="s">
        <v>247</v>
      </c>
      <c r="G51" s="32" t="s">
        <v>259</v>
      </c>
      <c r="H51" s="32" t="s">
        <v>272</v>
      </c>
      <c r="I51" s="133">
        <f t="shared" ca="1" si="0"/>
        <v>3.1112609708799144E-2</v>
      </c>
    </row>
    <row r="52" spans="2:9" x14ac:dyDescent="0.25">
      <c r="B52" s="32" t="s">
        <v>304</v>
      </c>
      <c r="C52" s="32" t="s">
        <v>127</v>
      </c>
      <c r="D52" s="32">
        <v>34</v>
      </c>
      <c r="E52" s="32">
        <v>1370</v>
      </c>
      <c r="F52" s="32" t="s">
        <v>232</v>
      </c>
      <c r="G52" s="32" t="s">
        <v>229</v>
      </c>
      <c r="H52" s="32" t="s">
        <v>254</v>
      </c>
      <c r="I52" s="133">
        <f t="shared" ca="1" si="0"/>
        <v>0.14348470272056013</v>
      </c>
    </row>
    <row r="53" spans="2:9" x14ac:dyDescent="0.25">
      <c r="B53" s="32" t="s">
        <v>305</v>
      </c>
      <c r="C53" s="32" t="s">
        <v>223</v>
      </c>
      <c r="D53" s="32">
        <v>57</v>
      </c>
      <c r="E53" s="32">
        <v>750</v>
      </c>
      <c r="F53" s="32" t="s">
        <v>302</v>
      </c>
      <c r="G53" s="32" t="s">
        <v>238</v>
      </c>
      <c r="H53" s="32" t="s">
        <v>239</v>
      </c>
      <c r="I53" s="133">
        <f t="shared" ca="1" si="0"/>
        <v>0.14782522122204089</v>
      </c>
    </row>
    <row r="54" spans="2:9" x14ac:dyDescent="0.25">
      <c r="B54" s="32" t="s">
        <v>306</v>
      </c>
      <c r="C54" s="32" t="s">
        <v>127</v>
      </c>
      <c r="D54" s="32">
        <v>42</v>
      </c>
      <c r="E54" s="32">
        <v>1160</v>
      </c>
      <c r="F54" s="32" t="s">
        <v>228</v>
      </c>
      <c r="G54" s="32" t="s">
        <v>233</v>
      </c>
      <c r="H54" s="32" t="s">
        <v>239</v>
      </c>
      <c r="I54" s="133">
        <f t="shared" ca="1" si="0"/>
        <v>0.51690977151514172</v>
      </c>
    </row>
    <row r="55" spans="2:9" x14ac:dyDescent="0.25">
      <c r="B55" s="32" t="s">
        <v>307</v>
      </c>
      <c r="C55" s="32" t="s">
        <v>127</v>
      </c>
      <c r="D55" s="32">
        <v>57</v>
      </c>
      <c r="E55" s="32">
        <v>1360</v>
      </c>
      <c r="F55" s="32" t="s">
        <v>232</v>
      </c>
      <c r="G55" s="32" t="s">
        <v>229</v>
      </c>
      <c r="H55" s="32" t="s">
        <v>250</v>
      </c>
      <c r="I55" s="133">
        <f t="shared" ca="1" si="0"/>
        <v>0.63462137397805218</v>
      </c>
    </row>
    <row r="56" spans="2:9" x14ac:dyDescent="0.25">
      <c r="B56" s="32" t="s">
        <v>308</v>
      </c>
      <c r="C56" s="32" t="s">
        <v>223</v>
      </c>
      <c r="D56" s="32">
        <v>48</v>
      </c>
      <c r="E56" s="32">
        <v>1270</v>
      </c>
      <c r="F56" s="32" t="s">
        <v>242</v>
      </c>
      <c r="G56" s="32" t="s">
        <v>268</v>
      </c>
      <c r="H56" s="32" t="s">
        <v>243</v>
      </c>
      <c r="I56" s="133">
        <f t="shared" ca="1" si="0"/>
        <v>0.71442093403149287</v>
      </c>
    </row>
    <row r="57" spans="2:9" x14ac:dyDescent="0.25">
      <c r="B57" s="32" t="s">
        <v>309</v>
      </c>
      <c r="C57" s="32" t="s">
        <v>127</v>
      </c>
      <c r="D57" s="32">
        <v>52</v>
      </c>
      <c r="E57" s="32">
        <v>3650</v>
      </c>
      <c r="F57" s="32" t="s">
        <v>242</v>
      </c>
      <c r="G57" s="32" t="s">
        <v>259</v>
      </c>
      <c r="H57" s="32" t="s">
        <v>284</v>
      </c>
      <c r="I57" s="133">
        <f t="shared" ca="1" si="0"/>
        <v>0.73668365515140866</v>
      </c>
    </row>
    <row r="58" spans="2:9" x14ac:dyDescent="0.25">
      <c r="B58" s="32" t="s">
        <v>310</v>
      </c>
      <c r="C58" s="32" t="s">
        <v>223</v>
      </c>
      <c r="D58" s="32">
        <v>23</v>
      </c>
      <c r="E58" s="32">
        <v>3650</v>
      </c>
      <c r="F58" s="32" t="s">
        <v>247</v>
      </c>
      <c r="G58" s="32" t="s">
        <v>268</v>
      </c>
      <c r="H58" s="32" t="s">
        <v>245</v>
      </c>
      <c r="I58" s="133">
        <f t="shared" ca="1" si="0"/>
        <v>0.51920026855486756</v>
      </c>
    </row>
    <row r="59" spans="2:9" x14ac:dyDescent="0.25">
      <c r="B59" s="32" t="s">
        <v>311</v>
      </c>
      <c r="C59" s="32" t="s">
        <v>127</v>
      </c>
      <c r="D59" s="32">
        <v>43</v>
      </c>
      <c r="E59" s="32">
        <v>1050</v>
      </c>
      <c r="F59" s="32" t="s">
        <v>236</v>
      </c>
      <c r="G59" s="32" t="s">
        <v>233</v>
      </c>
      <c r="H59" s="32" t="s">
        <v>226</v>
      </c>
      <c r="I59" s="133">
        <f t="shared" ca="1" si="0"/>
        <v>0.98263518014985063</v>
      </c>
    </row>
    <row r="60" spans="2:9" x14ac:dyDescent="0.25">
      <c r="B60" s="32" t="s">
        <v>312</v>
      </c>
      <c r="C60" s="32" t="s">
        <v>223</v>
      </c>
      <c r="D60" s="32">
        <v>40</v>
      </c>
      <c r="E60" s="32">
        <v>1120</v>
      </c>
      <c r="F60" s="32" t="s">
        <v>262</v>
      </c>
      <c r="G60" s="32" t="s">
        <v>233</v>
      </c>
      <c r="H60" s="32" t="s">
        <v>266</v>
      </c>
      <c r="I60" s="133">
        <f t="shared" ca="1" si="0"/>
        <v>0.1049307458027644</v>
      </c>
    </row>
    <row r="61" spans="2:9" x14ac:dyDescent="0.25">
      <c r="B61" s="32" t="s">
        <v>313</v>
      </c>
      <c r="C61" s="32" t="s">
        <v>223</v>
      </c>
      <c r="D61" s="32">
        <v>50</v>
      </c>
      <c r="E61" s="32">
        <v>860</v>
      </c>
      <c r="F61" s="32" t="s">
        <v>228</v>
      </c>
      <c r="G61" s="32" t="s">
        <v>249</v>
      </c>
      <c r="H61" s="32" t="s">
        <v>230</v>
      </c>
      <c r="I61" s="133">
        <f t="shared" ca="1" si="0"/>
        <v>0.65788769500615352</v>
      </c>
    </row>
    <row r="62" spans="2:9" x14ac:dyDescent="0.25">
      <c r="B62" s="32" t="s">
        <v>314</v>
      </c>
      <c r="C62" s="32" t="s">
        <v>127</v>
      </c>
      <c r="D62" s="32">
        <v>52</v>
      </c>
      <c r="E62" s="32">
        <v>1140</v>
      </c>
      <c r="F62" s="32" t="s">
        <v>247</v>
      </c>
      <c r="G62" s="32" t="s">
        <v>233</v>
      </c>
      <c r="H62" s="32" t="s">
        <v>243</v>
      </c>
      <c r="I62" s="133">
        <f t="shared" ca="1" si="0"/>
        <v>0.68138072125442606</v>
      </c>
    </row>
    <row r="63" spans="2:9" x14ac:dyDescent="0.25">
      <c r="B63" s="32" t="s">
        <v>315</v>
      </c>
      <c r="C63" s="32" t="s">
        <v>127</v>
      </c>
      <c r="D63" s="32">
        <v>49</v>
      </c>
      <c r="E63" s="32">
        <v>1070</v>
      </c>
      <c r="F63" s="32" t="s">
        <v>247</v>
      </c>
      <c r="G63" s="32" t="s">
        <v>229</v>
      </c>
      <c r="H63" s="32" t="s">
        <v>272</v>
      </c>
      <c r="I63" s="133">
        <f t="shared" ca="1" si="0"/>
        <v>0.74937554523302541</v>
      </c>
    </row>
    <row r="64" spans="2:9" x14ac:dyDescent="0.25">
      <c r="B64" s="32" t="s">
        <v>316</v>
      </c>
      <c r="C64" s="32" t="s">
        <v>223</v>
      </c>
      <c r="D64" s="32">
        <v>48</v>
      </c>
      <c r="E64" s="32">
        <v>1120</v>
      </c>
      <c r="F64" s="32" t="s">
        <v>258</v>
      </c>
      <c r="G64" s="32" t="s">
        <v>249</v>
      </c>
      <c r="H64" s="32" t="s">
        <v>252</v>
      </c>
      <c r="I64" s="133">
        <f t="shared" ca="1" si="0"/>
        <v>0.58226158090151636</v>
      </c>
    </row>
    <row r="65" spans="2:9" x14ac:dyDescent="0.25">
      <c r="B65" s="32" t="s">
        <v>317</v>
      </c>
      <c r="C65" s="32" t="s">
        <v>223</v>
      </c>
      <c r="D65" s="32">
        <v>40</v>
      </c>
      <c r="E65" s="32">
        <v>960</v>
      </c>
      <c r="F65" s="32" t="s">
        <v>262</v>
      </c>
      <c r="G65" s="32" t="s">
        <v>233</v>
      </c>
      <c r="H65" s="32" t="s">
        <v>226</v>
      </c>
      <c r="I65" s="133">
        <f t="shared" ca="1" si="0"/>
        <v>4.0890279817210384E-2</v>
      </c>
    </row>
    <row r="66" spans="2:9" x14ac:dyDescent="0.25">
      <c r="B66" s="32" t="s">
        <v>318</v>
      </c>
      <c r="C66" s="32" t="s">
        <v>127</v>
      </c>
      <c r="D66" s="32">
        <v>60</v>
      </c>
      <c r="E66" s="32">
        <v>1050</v>
      </c>
      <c r="F66" s="32" t="s">
        <v>258</v>
      </c>
      <c r="G66" s="32" t="s">
        <v>229</v>
      </c>
      <c r="H66" s="32" t="s">
        <v>254</v>
      </c>
      <c r="I66" s="133">
        <f t="shared" ca="1" si="0"/>
        <v>7.0484036562767471E-2</v>
      </c>
    </row>
    <row r="67" spans="2:9" x14ac:dyDescent="0.25">
      <c r="B67" s="32" t="s">
        <v>319</v>
      </c>
      <c r="C67" s="32" t="s">
        <v>223</v>
      </c>
      <c r="D67" s="32">
        <v>39</v>
      </c>
      <c r="E67" s="32">
        <v>770</v>
      </c>
      <c r="F67" s="32" t="s">
        <v>236</v>
      </c>
      <c r="G67" s="32" t="s">
        <v>249</v>
      </c>
      <c r="H67" s="32" t="s">
        <v>245</v>
      </c>
      <c r="I67" s="133">
        <f t="shared" ca="1" si="0"/>
        <v>0.26438120301974077</v>
      </c>
    </row>
    <row r="68" spans="2:9" x14ac:dyDescent="0.25">
      <c r="B68" s="32" t="s">
        <v>320</v>
      </c>
      <c r="C68" s="32" t="s">
        <v>127</v>
      </c>
      <c r="D68" s="32">
        <v>52</v>
      </c>
      <c r="E68" s="32">
        <v>850</v>
      </c>
      <c r="F68" s="32" t="s">
        <v>247</v>
      </c>
      <c r="G68" s="32" t="s">
        <v>249</v>
      </c>
      <c r="H68" s="32" t="s">
        <v>245</v>
      </c>
      <c r="I68" s="133">
        <f t="shared" ref="I68:I91" ca="1" si="3">RAND()</f>
        <v>0.6428224596168467</v>
      </c>
    </row>
    <row r="69" spans="2:9" x14ac:dyDescent="0.25">
      <c r="B69" s="32" t="s">
        <v>321</v>
      </c>
      <c r="C69" s="32" t="s">
        <v>223</v>
      </c>
      <c r="D69" s="32">
        <v>38</v>
      </c>
      <c r="E69" s="32">
        <v>720</v>
      </c>
      <c r="F69" s="32" t="s">
        <v>264</v>
      </c>
      <c r="G69" s="32" t="s">
        <v>225</v>
      </c>
      <c r="H69" s="32" t="s">
        <v>243</v>
      </c>
      <c r="I69" s="133">
        <f t="shared" ca="1" si="3"/>
        <v>0.1607009644009727</v>
      </c>
    </row>
    <row r="70" spans="2:9" x14ac:dyDescent="0.25">
      <c r="B70" s="32" t="s">
        <v>322</v>
      </c>
      <c r="C70" s="32" t="s">
        <v>223</v>
      </c>
      <c r="D70" s="32">
        <v>51</v>
      </c>
      <c r="E70" s="32">
        <v>1270</v>
      </c>
      <c r="F70" s="32" t="s">
        <v>262</v>
      </c>
      <c r="G70" s="32" t="s">
        <v>259</v>
      </c>
      <c r="H70" s="32" t="s">
        <v>284</v>
      </c>
      <c r="I70" s="133">
        <f t="shared" ca="1" si="3"/>
        <v>0.56097667371355942</v>
      </c>
    </row>
    <row r="71" spans="2:9" x14ac:dyDescent="0.25">
      <c r="B71" s="32" t="s">
        <v>323</v>
      </c>
      <c r="C71" s="32" t="s">
        <v>223</v>
      </c>
      <c r="D71" s="32">
        <v>21</v>
      </c>
      <c r="E71" s="32">
        <v>680</v>
      </c>
      <c r="F71" s="32" t="s">
        <v>264</v>
      </c>
      <c r="G71" s="32" t="s">
        <v>238</v>
      </c>
      <c r="H71" s="32" t="s">
        <v>250</v>
      </c>
      <c r="I71" s="133">
        <f t="shared" ca="1" si="3"/>
        <v>0.56113216814838152</v>
      </c>
    </row>
    <row r="72" spans="2:9" x14ac:dyDescent="0.25">
      <c r="B72" s="32" t="s">
        <v>324</v>
      </c>
      <c r="C72" s="32" t="s">
        <v>127</v>
      </c>
      <c r="D72" s="32">
        <v>39</v>
      </c>
      <c r="E72" s="32">
        <v>1160</v>
      </c>
      <c r="F72" s="32" t="s">
        <v>264</v>
      </c>
      <c r="G72" s="32" t="s">
        <v>268</v>
      </c>
      <c r="H72" s="32" t="s">
        <v>272</v>
      </c>
      <c r="I72" s="133">
        <f t="shared" ca="1" si="3"/>
        <v>7.1710253752064079E-2</v>
      </c>
    </row>
    <row r="73" spans="2:9" x14ac:dyDescent="0.25">
      <c r="B73" s="32" t="s">
        <v>325</v>
      </c>
      <c r="C73" s="32" t="s">
        <v>223</v>
      </c>
      <c r="D73" s="32">
        <v>21</v>
      </c>
      <c r="E73" s="32">
        <v>750</v>
      </c>
      <c r="F73" s="32" t="s">
        <v>262</v>
      </c>
      <c r="G73" s="32" t="s">
        <v>225</v>
      </c>
      <c r="H73" s="32" t="s">
        <v>243</v>
      </c>
      <c r="I73" s="133">
        <f t="shared" ca="1" si="3"/>
        <v>0.99286364417698092</v>
      </c>
    </row>
    <row r="74" spans="2:9" x14ac:dyDescent="0.25">
      <c r="B74" s="32" t="s">
        <v>326</v>
      </c>
      <c r="C74" s="32" t="s">
        <v>127</v>
      </c>
      <c r="D74" s="32">
        <v>38</v>
      </c>
      <c r="E74" s="32">
        <v>1160</v>
      </c>
      <c r="F74" s="32" t="s">
        <v>228</v>
      </c>
      <c r="G74" s="32" t="s">
        <v>233</v>
      </c>
      <c r="H74" s="32" t="s">
        <v>245</v>
      </c>
      <c r="I74" s="133">
        <f t="shared" ca="1" si="3"/>
        <v>0.1660328800292401</v>
      </c>
    </row>
    <row r="75" spans="2:9" x14ac:dyDescent="0.25">
      <c r="B75" s="32" t="s">
        <v>327</v>
      </c>
      <c r="C75" s="32" t="s">
        <v>127</v>
      </c>
      <c r="D75" s="32">
        <v>50</v>
      </c>
      <c r="E75" s="32">
        <v>980</v>
      </c>
      <c r="F75" s="32" t="s">
        <v>228</v>
      </c>
      <c r="G75" s="32" t="s">
        <v>233</v>
      </c>
      <c r="H75" s="32" t="s">
        <v>250</v>
      </c>
      <c r="I75" s="133">
        <f t="shared" ca="1" si="3"/>
        <v>0.57040097703227721</v>
      </c>
    </row>
    <row r="76" spans="2:9" x14ac:dyDescent="0.25">
      <c r="B76" s="32" t="s">
        <v>328</v>
      </c>
      <c r="C76" s="32" t="s">
        <v>223</v>
      </c>
      <c r="D76" s="32">
        <v>36</v>
      </c>
      <c r="E76" s="32">
        <v>1080</v>
      </c>
      <c r="F76" s="32" t="s">
        <v>236</v>
      </c>
      <c r="G76" s="32" t="s">
        <v>249</v>
      </c>
      <c r="H76" s="32" t="s">
        <v>252</v>
      </c>
      <c r="I76" s="133">
        <f t="shared" ca="1" si="3"/>
        <v>0.36047486676015494</v>
      </c>
    </row>
    <row r="77" spans="2:9" x14ac:dyDescent="0.25">
      <c r="B77" s="32" t="s">
        <v>329</v>
      </c>
      <c r="C77" s="32" t="s">
        <v>127</v>
      </c>
      <c r="D77" s="32">
        <v>19</v>
      </c>
      <c r="E77" s="32">
        <v>1270</v>
      </c>
      <c r="F77" s="32" t="s">
        <v>262</v>
      </c>
      <c r="G77" s="32" t="s">
        <v>268</v>
      </c>
      <c r="H77" s="32" t="s">
        <v>239</v>
      </c>
      <c r="I77" s="133">
        <f t="shared" ca="1" si="3"/>
        <v>0.82982981853048687</v>
      </c>
    </row>
    <row r="78" spans="2:9" x14ac:dyDescent="0.25">
      <c r="B78" s="32" t="s">
        <v>330</v>
      </c>
      <c r="C78" s="32" t="s">
        <v>127</v>
      </c>
      <c r="D78" s="32">
        <v>54</v>
      </c>
      <c r="E78" s="32">
        <v>970</v>
      </c>
      <c r="F78" s="32" t="s">
        <v>262</v>
      </c>
      <c r="G78" s="32" t="s">
        <v>229</v>
      </c>
      <c r="H78" s="32" t="s">
        <v>234</v>
      </c>
      <c r="I78" s="133">
        <f t="shared" ca="1" si="3"/>
        <v>0.91440035714589796</v>
      </c>
    </row>
    <row r="79" spans="2:9" x14ac:dyDescent="0.25">
      <c r="B79" s="32" t="s">
        <v>331</v>
      </c>
      <c r="C79" s="32" t="s">
        <v>223</v>
      </c>
      <c r="D79" s="32">
        <v>19</v>
      </c>
      <c r="E79" s="32">
        <v>860</v>
      </c>
      <c r="F79" s="32" t="s">
        <v>224</v>
      </c>
      <c r="G79" s="32" t="s">
        <v>249</v>
      </c>
      <c r="H79" s="32" t="s">
        <v>245</v>
      </c>
      <c r="I79" s="133">
        <f t="shared" ca="1" si="3"/>
        <v>0.94960021959390906</v>
      </c>
    </row>
    <row r="80" spans="2:9" x14ac:dyDescent="0.25">
      <c r="B80" s="32" t="s">
        <v>332</v>
      </c>
      <c r="C80" s="32" t="s">
        <v>223</v>
      </c>
      <c r="D80" s="32">
        <v>45</v>
      </c>
      <c r="E80" s="32">
        <v>970</v>
      </c>
      <c r="F80" s="32" t="s">
        <v>236</v>
      </c>
      <c r="G80" s="32" t="s">
        <v>233</v>
      </c>
      <c r="H80" s="32" t="s">
        <v>272</v>
      </c>
      <c r="I80" s="133">
        <f t="shared" ca="1" si="3"/>
        <v>0.63115020866810478</v>
      </c>
    </row>
    <row r="81" spans="2:9" x14ac:dyDescent="0.25">
      <c r="B81" s="32" t="s">
        <v>333</v>
      </c>
      <c r="C81" s="32" t="s">
        <v>127</v>
      </c>
      <c r="D81" s="32">
        <v>56</v>
      </c>
      <c r="E81" s="32">
        <v>1160</v>
      </c>
      <c r="F81" s="32" t="s">
        <v>224</v>
      </c>
      <c r="G81" s="32" t="s">
        <v>265</v>
      </c>
      <c r="H81" s="32" t="s">
        <v>230</v>
      </c>
      <c r="I81" s="133">
        <f t="shared" ca="1" si="3"/>
        <v>0.91151707936485393</v>
      </c>
    </row>
    <row r="82" spans="2:9" x14ac:dyDescent="0.25">
      <c r="B82" s="32" t="s">
        <v>334</v>
      </c>
      <c r="C82" s="32" t="s">
        <v>223</v>
      </c>
      <c r="D82" s="32">
        <v>60</v>
      </c>
      <c r="E82" s="32">
        <v>870</v>
      </c>
      <c r="F82" s="32" t="s">
        <v>258</v>
      </c>
      <c r="G82" s="32" t="s">
        <v>249</v>
      </c>
      <c r="H82" s="32" t="s">
        <v>284</v>
      </c>
      <c r="I82" s="133">
        <f t="shared" ca="1" si="3"/>
        <v>0.89039865379631722</v>
      </c>
    </row>
    <row r="83" spans="2:9" x14ac:dyDescent="0.25">
      <c r="B83" s="32" t="s">
        <v>335</v>
      </c>
      <c r="C83" s="32" t="s">
        <v>127</v>
      </c>
      <c r="D83" s="32">
        <v>38</v>
      </c>
      <c r="E83" s="32">
        <v>2960</v>
      </c>
      <c r="F83" s="32" t="s">
        <v>262</v>
      </c>
      <c r="G83" s="32" t="s">
        <v>259</v>
      </c>
      <c r="H83" s="32" t="s">
        <v>234</v>
      </c>
      <c r="I83" s="133">
        <f t="shared" ca="1" si="3"/>
        <v>0.22636952138761834</v>
      </c>
    </row>
    <row r="84" spans="2:9" x14ac:dyDescent="0.25">
      <c r="B84" s="32" t="s">
        <v>336</v>
      </c>
      <c r="C84" s="32" t="s">
        <v>127</v>
      </c>
      <c r="D84" s="32">
        <v>47</v>
      </c>
      <c r="E84" s="32">
        <v>870</v>
      </c>
      <c r="F84" s="32" t="s">
        <v>271</v>
      </c>
      <c r="G84" s="32" t="s">
        <v>233</v>
      </c>
      <c r="H84" s="32" t="s">
        <v>245</v>
      </c>
      <c r="I84" s="133">
        <f t="shared" ca="1" si="3"/>
        <v>0.7927791321194031</v>
      </c>
    </row>
    <row r="85" spans="2:9" x14ac:dyDescent="0.25">
      <c r="B85" s="32" t="s">
        <v>337</v>
      </c>
      <c r="C85" s="32" t="s">
        <v>223</v>
      </c>
      <c r="D85" s="32">
        <v>52</v>
      </c>
      <c r="E85" s="32">
        <v>1070</v>
      </c>
      <c r="F85" s="32" t="s">
        <v>258</v>
      </c>
      <c r="G85" s="32" t="s">
        <v>233</v>
      </c>
      <c r="H85" s="32" t="s">
        <v>230</v>
      </c>
      <c r="I85" s="133">
        <f t="shared" ca="1" si="3"/>
        <v>0.53584652580386127</v>
      </c>
    </row>
    <row r="86" spans="2:9" x14ac:dyDescent="0.25">
      <c r="B86" s="32" t="s">
        <v>338</v>
      </c>
      <c r="C86" s="32" t="s">
        <v>127</v>
      </c>
      <c r="D86" s="32">
        <v>43</v>
      </c>
      <c r="E86" s="32">
        <v>940</v>
      </c>
      <c r="F86" s="32" t="s">
        <v>282</v>
      </c>
      <c r="G86" s="32" t="s">
        <v>229</v>
      </c>
      <c r="H86" s="32" t="s">
        <v>243</v>
      </c>
      <c r="I86" s="133">
        <f t="shared" ca="1" si="3"/>
        <v>0.83311877392988787</v>
      </c>
    </row>
    <row r="87" spans="2:9" x14ac:dyDescent="0.25">
      <c r="B87" s="32" t="s">
        <v>339</v>
      </c>
      <c r="C87" s="32" t="s">
        <v>127</v>
      </c>
      <c r="D87" s="32">
        <v>31</v>
      </c>
      <c r="E87" s="32">
        <v>770</v>
      </c>
      <c r="F87" s="32" t="s">
        <v>264</v>
      </c>
      <c r="G87" s="32" t="s">
        <v>238</v>
      </c>
      <c r="H87" s="32" t="s">
        <v>252</v>
      </c>
      <c r="I87" s="133">
        <f t="shared" ca="1" si="3"/>
        <v>5.4475471220678529E-3</v>
      </c>
    </row>
    <row r="88" spans="2:9" x14ac:dyDescent="0.25">
      <c r="B88" s="32" t="s">
        <v>340</v>
      </c>
      <c r="C88" s="32" t="s">
        <v>127</v>
      </c>
      <c r="D88" s="32">
        <v>42</v>
      </c>
      <c r="E88" s="32">
        <v>1070</v>
      </c>
      <c r="F88" s="32" t="s">
        <v>228</v>
      </c>
      <c r="G88" s="32" t="s">
        <v>233</v>
      </c>
      <c r="H88" s="32" t="s">
        <v>230</v>
      </c>
      <c r="I88" s="133">
        <f t="shared" ca="1" si="3"/>
        <v>0.49070338036187433</v>
      </c>
    </row>
    <row r="89" spans="2:9" x14ac:dyDescent="0.25">
      <c r="B89" s="32" t="s">
        <v>341</v>
      </c>
      <c r="C89" s="32" t="s">
        <v>127</v>
      </c>
      <c r="D89" s="32">
        <v>40</v>
      </c>
      <c r="E89" s="32">
        <v>1350</v>
      </c>
      <c r="F89" s="32" t="s">
        <v>236</v>
      </c>
      <c r="G89" s="32" t="s">
        <v>265</v>
      </c>
      <c r="H89" s="32" t="s">
        <v>250</v>
      </c>
      <c r="I89" s="133">
        <f t="shared" ca="1" si="3"/>
        <v>5.8105071729135371E-2</v>
      </c>
    </row>
    <row r="90" spans="2:9" x14ac:dyDescent="0.25">
      <c r="B90" s="32" t="s">
        <v>342</v>
      </c>
      <c r="C90" s="32" t="s">
        <v>223</v>
      </c>
      <c r="D90" s="32">
        <v>48</v>
      </c>
      <c r="E90" s="32">
        <v>2270</v>
      </c>
      <c r="F90" s="32" t="s">
        <v>282</v>
      </c>
      <c r="G90" s="32" t="s">
        <v>268</v>
      </c>
      <c r="H90" s="32" t="s">
        <v>234</v>
      </c>
      <c r="I90" s="133">
        <f t="shared" ca="1" si="3"/>
        <v>0.6882655603677682</v>
      </c>
    </row>
    <row r="91" spans="2:9" x14ac:dyDescent="0.25">
      <c r="B91" s="32" t="s">
        <v>343</v>
      </c>
      <c r="C91" s="32" t="s">
        <v>127</v>
      </c>
      <c r="D91" s="32">
        <v>53</v>
      </c>
      <c r="E91" s="32">
        <v>1180</v>
      </c>
      <c r="F91" s="32" t="s">
        <v>236</v>
      </c>
      <c r="G91" s="32" t="s">
        <v>229</v>
      </c>
      <c r="H91" s="32" t="s">
        <v>254</v>
      </c>
      <c r="I91" s="133">
        <f t="shared" ca="1" si="3"/>
        <v>0.4155391547720878</v>
      </c>
    </row>
  </sheetData>
  <sortState xmlns:xlrd2="http://schemas.microsoft.com/office/spreadsheetml/2017/richdata2" ref="L12:L19">
    <sortCondition ref="L15:L19"/>
  </sortState>
  <mergeCells count="1">
    <mergeCell ref="M24:N24"/>
  </mergeCells>
  <conditionalFormatting sqref="O12:P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D1AF-D2EA-431A-BFD0-35E0906C32DC}">
  <dimension ref="A1:I58"/>
  <sheetViews>
    <sheetView zoomScaleNormal="100" workbookViewId="0"/>
  </sheetViews>
  <sheetFormatPr defaultColWidth="12.7109375" defaultRowHeight="15" x14ac:dyDescent="0.25"/>
  <cols>
    <col min="1" max="1" width="5.7109375" style="15" customWidth="1"/>
    <col min="2" max="2" width="16" style="15" customWidth="1"/>
    <col min="3" max="3" width="17.140625" style="15" customWidth="1"/>
    <col min="4" max="4" width="20.28515625" style="15" customWidth="1"/>
    <col min="5" max="5" width="19.28515625" style="15" customWidth="1"/>
    <col min="6" max="6" width="18.42578125" style="15" customWidth="1"/>
    <col min="7" max="7" width="21.140625" style="15" customWidth="1"/>
    <col min="8" max="8" width="29.85546875" style="15" bestFit="1" customWidth="1"/>
    <col min="9" max="9" width="20.7109375" style="15" bestFit="1" customWidth="1"/>
    <col min="10" max="16384" width="12.7109375" style="15"/>
  </cols>
  <sheetData>
    <row r="1" spans="1:8" x14ac:dyDescent="0.25">
      <c r="A1" s="40"/>
      <c r="B1" s="40" t="s">
        <v>107</v>
      </c>
    </row>
    <row r="7" spans="1:8" s="11" customFormat="1" ht="31.5" x14ac:dyDescent="0.25">
      <c r="B7" s="9" t="s">
        <v>14</v>
      </c>
      <c r="C7" s="9" t="s">
        <v>15</v>
      </c>
      <c r="D7" s="10">
        <v>36224</v>
      </c>
      <c r="E7" s="9" t="s">
        <v>16</v>
      </c>
      <c r="F7" s="9" t="s">
        <v>17</v>
      </c>
      <c r="G7" s="9" t="s">
        <v>18</v>
      </c>
      <c r="H7" s="9" t="s">
        <v>19</v>
      </c>
    </row>
    <row r="8" spans="1:8" ht="15.75" x14ac:dyDescent="0.25">
      <c r="B8" s="12">
        <v>1980</v>
      </c>
      <c r="C8" s="13"/>
      <c r="D8" s="13"/>
      <c r="E8" s="13"/>
      <c r="F8" s="12"/>
      <c r="G8" s="13"/>
      <c r="H8" s="14"/>
    </row>
    <row r="9" spans="1:8" ht="15.75" x14ac:dyDescent="0.25">
      <c r="B9" s="12">
        <v>1985</v>
      </c>
      <c r="C9" s="13"/>
      <c r="D9" s="13"/>
      <c r="E9" s="13"/>
      <c r="F9" s="12"/>
      <c r="G9" s="13"/>
      <c r="H9" s="14"/>
    </row>
    <row r="10" spans="1:8" ht="15.75" x14ac:dyDescent="0.25">
      <c r="B10" s="12">
        <v>1990</v>
      </c>
      <c r="C10" s="13"/>
      <c r="D10" s="13"/>
      <c r="E10" s="13"/>
      <c r="F10" s="12"/>
      <c r="G10" s="13"/>
      <c r="H10" s="14"/>
    </row>
    <row r="11" spans="1:8" ht="15.75" x14ac:dyDescent="0.25">
      <c r="B11" s="12">
        <v>1995</v>
      </c>
      <c r="C11" s="13"/>
      <c r="D11" s="13"/>
      <c r="E11" s="13"/>
      <c r="F11" s="12"/>
      <c r="G11" s="13"/>
      <c r="H11" s="14"/>
    </row>
    <row r="12" spans="1:8" ht="15.75" x14ac:dyDescent="0.25">
      <c r="B12" s="12">
        <v>2000</v>
      </c>
      <c r="C12" s="13"/>
      <c r="D12" s="13"/>
      <c r="E12" s="13"/>
      <c r="F12" s="12"/>
      <c r="G12" s="13"/>
      <c r="H12" s="14"/>
    </row>
    <row r="13" spans="1:8" ht="15.75" x14ac:dyDescent="0.25">
      <c r="B13" s="12">
        <v>2005</v>
      </c>
      <c r="C13" s="13"/>
      <c r="D13" s="13"/>
      <c r="E13" s="13"/>
      <c r="F13" s="12"/>
      <c r="G13" s="13"/>
      <c r="H13" s="14"/>
    </row>
    <row r="14" spans="1:8" ht="15.75" x14ac:dyDescent="0.25">
      <c r="B14" s="12">
        <v>2010</v>
      </c>
      <c r="C14" s="13"/>
      <c r="D14" s="13"/>
      <c r="E14" s="13"/>
      <c r="F14" s="12"/>
      <c r="G14" s="13"/>
      <c r="H14" s="14"/>
    </row>
    <row r="15" spans="1:8" ht="15.75" x14ac:dyDescent="0.25">
      <c r="B15" s="12">
        <v>2015</v>
      </c>
      <c r="C15" s="13"/>
      <c r="D15" s="13"/>
      <c r="E15" s="13"/>
      <c r="F15" s="12"/>
      <c r="G15" s="13"/>
      <c r="H15" s="14"/>
    </row>
    <row r="16" spans="1:8" ht="15.75" x14ac:dyDescent="0.25">
      <c r="B16" s="12">
        <v>2020</v>
      </c>
      <c r="C16" s="13"/>
      <c r="D16" s="13"/>
      <c r="E16" s="13"/>
      <c r="F16" s="12"/>
      <c r="G16" s="13"/>
      <c r="H16" s="14"/>
    </row>
    <row r="17" spans="2:9" ht="15.75" x14ac:dyDescent="0.25">
      <c r="B17" s="16"/>
      <c r="C17" s="17"/>
      <c r="D17" s="17"/>
      <c r="E17" s="18"/>
      <c r="F17" s="17"/>
      <c r="G17" s="16"/>
      <c r="H17" s="17"/>
      <c r="I17" s="16"/>
    </row>
    <row r="18" spans="2:9" ht="15.75" x14ac:dyDescent="0.25">
      <c r="B18" s="16"/>
      <c r="C18" s="16"/>
      <c r="D18" s="16"/>
      <c r="E18" s="16"/>
      <c r="F18" s="16"/>
      <c r="G18" s="16"/>
      <c r="H18" s="16"/>
      <c r="I18" s="16"/>
    </row>
    <row r="19" spans="2:9" ht="15.75" x14ac:dyDescent="0.25">
      <c r="B19" s="12"/>
      <c r="C19" s="12"/>
      <c r="D19" s="12"/>
      <c r="E19" s="19"/>
      <c r="F19" s="12"/>
      <c r="G19" s="20" t="s">
        <v>20</v>
      </c>
      <c r="H19" s="16"/>
      <c r="I19" s="16"/>
    </row>
    <row r="20" spans="2:9" ht="15.75" x14ac:dyDescent="0.25">
      <c r="B20" s="12"/>
      <c r="C20" s="12"/>
      <c r="D20" s="12"/>
      <c r="E20" s="19"/>
      <c r="F20" s="12"/>
      <c r="G20" s="21">
        <v>8</v>
      </c>
      <c r="H20" s="16"/>
      <c r="I20" s="16"/>
    </row>
    <row r="21" spans="2:9" ht="47.25" x14ac:dyDescent="0.25">
      <c r="B21" s="22" t="s">
        <v>21</v>
      </c>
      <c r="C21" s="23" t="s">
        <v>22</v>
      </c>
      <c r="D21" s="23" t="s">
        <v>23</v>
      </c>
      <c r="E21" s="23" t="s">
        <v>24</v>
      </c>
      <c r="F21" s="23" t="s">
        <v>25</v>
      </c>
      <c r="G21" s="23" t="s">
        <v>26</v>
      </c>
      <c r="H21" s="16"/>
      <c r="I21" s="16"/>
    </row>
    <row r="22" spans="2:9" ht="15.75" x14ac:dyDescent="0.25">
      <c r="B22" s="13">
        <v>40423</v>
      </c>
      <c r="C22" s="12"/>
      <c r="D22" s="12"/>
      <c r="E22" s="19"/>
      <c r="F22" s="12"/>
      <c r="G22" s="12"/>
      <c r="H22" s="16"/>
      <c r="I22" s="16"/>
    </row>
    <row r="23" spans="2:9" ht="15.75" x14ac:dyDescent="0.25">
      <c r="B23" s="13">
        <v>32026</v>
      </c>
      <c r="C23" s="12"/>
      <c r="D23" s="12"/>
      <c r="E23" s="19"/>
      <c r="F23" s="12"/>
      <c r="G23" s="12"/>
      <c r="H23" s="16"/>
      <c r="I23" s="16"/>
    </row>
    <row r="24" spans="2:9" ht="15.75" x14ac:dyDescent="0.25">
      <c r="B24" s="13">
        <v>36794</v>
      </c>
      <c r="C24" s="12"/>
      <c r="D24" s="12"/>
      <c r="E24" s="19"/>
      <c r="F24" s="12"/>
      <c r="G24" s="12"/>
      <c r="H24" s="16"/>
      <c r="I24" s="16"/>
    </row>
    <row r="25" spans="2:9" ht="15.75" x14ac:dyDescent="0.25">
      <c r="B25" s="13">
        <v>41457</v>
      </c>
      <c r="C25" s="12"/>
      <c r="D25" s="12"/>
      <c r="E25" s="19"/>
      <c r="F25" s="12"/>
      <c r="G25" s="12"/>
      <c r="H25" s="16"/>
      <c r="I25" s="16"/>
    </row>
    <row r="26" spans="2:9" ht="15.75" x14ac:dyDescent="0.25">
      <c r="B26" s="13">
        <v>23749</v>
      </c>
      <c r="C26" s="12"/>
      <c r="D26" s="12"/>
      <c r="E26" s="19"/>
      <c r="F26" s="12"/>
      <c r="G26" s="12"/>
      <c r="H26" s="16"/>
      <c r="I26" s="16"/>
    </row>
    <row r="27" spans="2:9" ht="15.75" x14ac:dyDescent="0.25">
      <c r="B27" s="17"/>
      <c r="C27" s="16"/>
      <c r="D27" s="16"/>
      <c r="E27" s="16"/>
      <c r="F27" s="16"/>
      <c r="G27" s="16"/>
      <c r="H27" s="16"/>
      <c r="I27" s="16"/>
    </row>
    <row r="28" spans="2:9" ht="15.75" x14ac:dyDescent="0.25">
      <c r="B28" s="16"/>
      <c r="C28" s="16"/>
      <c r="D28" s="16"/>
      <c r="E28" s="16"/>
      <c r="F28" s="16"/>
      <c r="G28" s="16"/>
      <c r="H28" s="16"/>
      <c r="I28" s="16"/>
    </row>
    <row r="29" spans="2:9" ht="15.75" x14ac:dyDescent="0.25">
      <c r="B29" s="12"/>
      <c r="C29" s="24" t="s">
        <v>27</v>
      </c>
      <c r="D29" s="24" t="s">
        <v>28</v>
      </c>
      <c r="E29" s="24" t="s">
        <v>29</v>
      </c>
      <c r="F29" s="16"/>
      <c r="G29" s="16"/>
      <c r="H29" s="16"/>
      <c r="I29" s="16"/>
    </row>
    <row r="30" spans="2:9" ht="15.75" x14ac:dyDescent="0.25">
      <c r="B30" s="25" t="s">
        <v>30</v>
      </c>
      <c r="C30" s="26">
        <v>42277</v>
      </c>
      <c r="D30" s="26">
        <v>42307</v>
      </c>
      <c r="E30" s="26">
        <v>42321</v>
      </c>
      <c r="F30" s="27"/>
    </row>
    <row r="31" spans="2:9" ht="15.75" x14ac:dyDescent="0.25">
      <c r="B31" s="28"/>
      <c r="C31" s="27"/>
      <c r="D31" s="27"/>
      <c r="E31" s="27"/>
      <c r="F31" s="27"/>
    </row>
    <row r="32" spans="2:9" ht="15.75" x14ac:dyDescent="0.25">
      <c r="B32" s="29"/>
      <c r="C32" s="25" t="s">
        <v>31</v>
      </c>
      <c r="D32" s="25" t="s">
        <v>32</v>
      </c>
      <c r="E32" s="25" t="s">
        <v>33</v>
      </c>
      <c r="F32" s="27"/>
    </row>
    <row r="33" spans="2:6" ht="15.75" x14ac:dyDescent="0.25">
      <c r="B33" s="29" t="s">
        <v>34</v>
      </c>
      <c r="C33" s="30">
        <f ca="1">C$30-7+INT(RAND()*14)</f>
        <v>42277</v>
      </c>
      <c r="D33" s="30">
        <f ca="1">D$30-7+INT(RAND()*14)</f>
        <v>42303</v>
      </c>
      <c r="E33" s="29"/>
      <c r="F33" s="27"/>
    </row>
    <row r="34" spans="2:6" ht="15.75" x14ac:dyDescent="0.25">
      <c r="B34" s="29" t="s">
        <v>35</v>
      </c>
      <c r="C34" s="30">
        <f ca="1">C$30-7+INT(RAND()*14)</f>
        <v>42279</v>
      </c>
      <c r="D34" s="30">
        <f ca="1">D$30-7+INT(RAND()*14)</f>
        <v>42306</v>
      </c>
      <c r="E34" s="29"/>
      <c r="F34" s="27"/>
    </row>
    <row r="35" spans="2:6" ht="15.75" x14ac:dyDescent="0.25">
      <c r="B35" s="29" t="s">
        <v>36</v>
      </c>
      <c r="C35" s="30">
        <f t="shared" ref="C35:D40" ca="1" si="0">C$30-7+INT(RAND()*14)</f>
        <v>42273</v>
      </c>
      <c r="D35" s="30">
        <f t="shared" ca="1" si="0"/>
        <v>42312</v>
      </c>
      <c r="E35" s="29"/>
      <c r="F35" s="27"/>
    </row>
    <row r="36" spans="2:6" ht="15.75" x14ac:dyDescent="0.25">
      <c r="B36" s="29" t="s">
        <v>37</v>
      </c>
      <c r="C36" s="30">
        <f t="shared" ca="1" si="0"/>
        <v>42277</v>
      </c>
      <c r="D36" s="30">
        <f t="shared" ca="1" si="0"/>
        <v>42304</v>
      </c>
      <c r="E36" s="29"/>
      <c r="F36" s="27"/>
    </row>
    <row r="37" spans="2:6" ht="15.75" x14ac:dyDescent="0.25">
      <c r="B37" s="29" t="s">
        <v>38</v>
      </c>
      <c r="C37" s="30">
        <f t="shared" ca="1" si="0"/>
        <v>42283</v>
      </c>
      <c r="D37" s="30">
        <f t="shared" ca="1" si="0"/>
        <v>42306</v>
      </c>
      <c r="E37" s="29"/>
      <c r="F37" s="27"/>
    </row>
    <row r="38" spans="2:6" ht="15.75" x14ac:dyDescent="0.25">
      <c r="B38" s="29" t="s">
        <v>39</v>
      </c>
      <c r="C38" s="30">
        <f t="shared" ca="1" si="0"/>
        <v>42271</v>
      </c>
      <c r="D38" s="30">
        <f t="shared" ca="1" si="0"/>
        <v>42301</v>
      </c>
      <c r="E38" s="29"/>
      <c r="F38" s="27"/>
    </row>
    <row r="39" spans="2:6" ht="15.75" x14ac:dyDescent="0.25">
      <c r="B39" s="29" t="s">
        <v>40</v>
      </c>
      <c r="C39" s="30">
        <f t="shared" ca="1" si="0"/>
        <v>42278</v>
      </c>
      <c r="D39" s="30">
        <f t="shared" ca="1" si="0"/>
        <v>42309</v>
      </c>
      <c r="E39" s="29"/>
      <c r="F39" s="27"/>
    </row>
    <row r="40" spans="2:6" ht="15.75" x14ac:dyDescent="0.25">
      <c r="B40" s="29" t="s">
        <v>41</v>
      </c>
      <c r="C40" s="30">
        <f t="shared" ca="1" si="0"/>
        <v>42276</v>
      </c>
      <c r="D40" s="30">
        <f t="shared" ca="1" si="0"/>
        <v>42313</v>
      </c>
      <c r="E40" s="29"/>
      <c r="F40" s="27"/>
    </row>
    <row r="41" spans="2:6" ht="15.75" x14ac:dyDescent="0.25">
      <c r="B41" s="27"/>
      <c r="C41" s="27"/>
      <c r="D41" s="27"/>
      <c r="E41" s="27"/>
      <c r="F41" s="27"/>
    </row>
    <row r="42" spans="2:6" ht="15.75" x14ac:dyDescent="0.25">
      <c r="B42" s="27"/>
    </row>
    <row r="43" spans="2:6" x14ac:dyDescent="0.25">
      <c r="B43" s="31" t="s">
        <v>42</v>
      </c>
      <c r="C43" s="31" t="s">
        <v>43</v>
      </c>
      <c r="D43" s="31" t="s">
        <v>44</v>
      </c>
      <c r="E43" s="31" t="s">
        <v>45</v>
      </c>
    </row>
    <row r="44" spans="2:6" x14ac:dyDescent="0.25">
      <c r="B44" s="32" t="s">
        <v>46</v>
      </c>
      <c r="C44" s="33">
        <v>0.35416666666666669</v>
      </c>
      <c r="D44" s="33">
        <v>0.65972222222222221</v>
      </c>
      <c r="E44" s="19"/>
    </row>
    <row r="45" spans="2:6" x14ac:dyDescent="0.25">
      <c r="B45" s="32" t="s">
        <v>47</v>
      </c>
      <c r="C45" s="33">
        <v>0.42708333333333331</v>
      </c>
      <c r="D45" s="33">
        <v>0.52083333333333337</v>
      </c>
      <c r="E45" s="19"/>
    </row>
    <row r="46" spans="2:6" x14ac:dyDescent="0.25">
      <c r="B46" s="32" t="s">
        <v>48</v>
      </c>
      <c r="C46" s="33">
        <v>0.50347222222222221</v>
      </c>
      <c r="D46" s="33">
        <v>0.59722222222222221</v>
      </c>
      <c r="E46" s="19"/>
    </row>
    <row r="47" spans="2:6" x14ac:dyDescent="0.25">
      <c r="B47" s="32" t="s">
        <v>49</v>
      </c>
      <c r="C47" s="33">
        <v>0.33333333333333331</v>
      </c>
      <c r="D47" s="33">
        <v>0.55347222222222225</v>
      </c>
      <c r="E47" s="19"/>
    </row>
    <row r="48" spans="2:6" x14ac:dyDescent="0.25">
      <c r="B48" s="32" t="s">
        <v>50</v>
      </c>
      <c r="C48" s="33">
        <v>0.37708333333333338</v>
      </c>
      <c r="D48" s="33">
        <v>0.70833333333333337</v>
      </c>
      <c r="E48" s="19"/>
    </row>
    <row r="49" spans="2:5" x14ac:dyDescent="0.25">
      <c r="B49" s="32" t="s">
        <v>51</v>
      </c>
      <c r="C49" s="33">
        <v>0.31944444444444448</v>
      </c>
      <c r="D49" s="33">
        <v>0.6875</v>
      </c>
      <c r="E49" s="19"/>
    </row>
    <row r="50" spans="2:5" x14ac:dyDescent="0.25">
      <c r="B50" s="32" t="s">
        <v>52</v>
      </c>
      <c r="C50" s="33">
        <v>0.36805555555555558</v>
      </c>
      <c r="D50" s="33">
        <v>0.60416666666666663</v>
      </c>
      <c r="E50" s="19"/>
    </row>
    <row r="51" spans="2:5" x14ac:dyDescent="0.25">
      <c r="B51" s="32" t="s">
        <v>53</v>
      </c>
      <c r="C51" s="33">
        <v>0.38194444444444442</v>
      </c>
      <c r="D51" s="33">
        <v>0.58819444444444446</v>
      </c>
      <c r="E51" s="19"/>
    </row>
    <row r="52" spans="2:5" x14ac:dyDescent="0.25">
      <c r="B52" s="32" t="s">
        <v>54</v>
      </c>
      <c r="C52" s="33">
        <v>0.45833333333333331</v>
      </c>
      <c r="D52" s="33">
        <v>0.65625</v>
      </c>
      <c r="E52" s="19"/>
    </row>
    <row r="53" spans="2:5" x14ac:dyDescent="0.25">
      <c r="B53" s="32" t="s">
        <v>55</v>
      </c>
      <c r="C53" s="33">
        <v>0.375</v>
      </c>
      <c r="D53" s="33">
        <v>0.6875</v>
      </c>
      <c r="E53" s="19"/>
    </row>
    <row r="54" spans="2:5" x14ac:dyDescent="0.25">
      <c r="B54" s="32" t="s">
        <v>56</v>
      </c>
      <c r="C54" s="33">
        <v>0.4291666666666667</v>
      </c>
      <c r="D54" s="33">
        <v>0.6875</v>
      </c>
      <c r="E54" s="19"/>
    </row>
    <row r="55" spans="2:5" x14ac:dyDescent="0.25">
      <c r="B55" s="32" t="s">
        <v>57</v>
      </c>
      <c r="C55" s="33">
        <v>0.3298611111111111</v>
      </c>
      <c r="D55" s="33">
        <v>0.6875</v>
      </c>
      <c r="E55" s="19"/>
    </row>
    <row r="56" spans="2:5" x14ac:dyDescent="0.25">
      <c r="B56" s="32" t="s">
        <v>58</v>
      </c>
      <c r="C56" s="33">
        <v>0.40277777777777773</v>
      </c>
      <c r="D56" s="33">
        <v>0.60416666666666663</v>
      </c>
      <c r="E56" s="19"/>
    </row>
    <row r="57" spans="2:5" x14ac:dyDescent="0.25">
      <c r="B57" s="32" t="s">
        <v>59</v>
      </c>
      <c r="C57" s="33">
        <v>0.38055555555555554</v>
      </c>
      <c r="D57" s="33">
        <v>0.58819444444444446</v>
      </c>
      <c r="E57" s="19"/>
    </row>
    <row r="58" spans="2:5" x14ac:dyDescent="0.25">
      <c r="B58" s="32" t="s">
        <v>60</v>
      </c>
      <c r="C58" s="33">
        <v>0.3298611111111111</v>
      </c>
      <c r="D58" s="33">
        <v>0.65625</v>
      </c>
      <c r="E58" s="19"/>
    </row>
  </sheetData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02942-AAF1-4DFD-8D7F-8A81EBC307AF}">
  <dimension ref="B1:L34"/>
  <sheetViews>
    <sheetView workbookViewId="0"/>
  </sheetViews>
  <sheetFormatPr defaultRowHeight="15" x14ac:dyDescent="0.25"/>
  <cols>
    <col min="2" max="2" width="17.42578125" customWidth="1"/>
    <col min="3" max="3" width="15.7109375" customWidth="1"/>
    <col min="4" max="4" width="9.140625" customWidth="1"/>
    <col min="6" max="6" width="10.28515625" customWidth="1"/>
    <col min="8" max="9" width="10.28515625" customWidth="1"/>
    <col min="11" max="11" width="12.42578125" customWidth="1"/>
    <col min="12" max="12" width="11.5703125" customWidth="1"/>
  </cols>
  <sheetData>
    <row r="1" spans="2:12" x14ac:dyDescent="0.25">
      <c r="B1" s="39" t="s">
        <v>107</v>
      </c>
    </row>
    <row r="3" spans="2:12" ht="45" x14ac:dyDescent="0.25">
      <c r="B3" s="34" t="s">
        <v>42</v>
      </c>
      <c r="C3" s="35" t="s">
        <v>61</v>
      </c>
      <c r="D3" s="35" t="s">
        <v>204</v>
      </c>
      <c r="E3" s="36" t="s">
        <v>62</v>
      </c>
      <c r="F3" s="36" t="s">
        <v>63</v>
      </c>
      <c r="G3" s="36" t="s">
        <v>64</v>
      </c>
      <c r="H3" s="36" t="s">
        <v>65</v>
      </c>
      <c r="I3" s="36" t="s">
        <v>116</v>
      </c>
      <c r="J3" s="36" t="s">
        <v>66</v>
      </c>
      <c r="K3" s="41" t="s">
        <v>67</v>
      </c>
      <c r="L3" s="41" t="s">
        <v>108</v>
      </c>
    </row>
    <row r="4" spans="2:12" x14ac:dyDescent="0.25">
      <c r="B4" s="37" t="s">
        <v>68</v>
      </c>
      <c r="C4" s="38" t="s">
        <v>69</v>
      </c>
      <c r="D4" s="87">
        <v>1099</v>
      </c>
    </row>
    <row r="5" spans="2:12" x14ac:dyDescent="0.25">
      <c r="B5" s="37" t="s">
        <v>70</v>
      </c>
      <c r="C5" s="38">
        <v>50208136980</v>
      </c>
      <c r="D5" s="87">
        <v>511</v>
      </c>
    </row>
    <row r="6" spans="2:12" x14ac:dyDescent="0.25">
      <c r="B6" s="37" t="s">
        <v>71</v>
      </c>
      <c r="C6" s="38" t="s">
        <v>72</v>
      </c>
      <c r="D6" s="87">
        <v>856</v>
      </c>
    </row>
    <row r="7" spans="2:12" x14ac:dyDescent="0.25">
      <c r="B7" s="37" t="s">
        <v>73</v>
      </c>
      <c r="C7" s="38" t="s">
        <v>74</v>
      </c>
      <c r="D7" s="87">
        <v>1534</v>
      </c>
    </row>
    <row r="8" spans="2:12" x14ac:dyDescent="0.25">
      <c r="B8" s="37" t="s">
        <v>75</v>
      </c>
      <c r="C8" s="38" t="s">
        <v>76</v>
      </c>
      <c r="D8" s="87">
        <v>856</v>
      </c>
    </row>
    <row r="9" spans="2:12" x14ac:dyDescent="0.25">
      <c r="B9" s="37" t="s">
        <v>77</v>
      </c>
      <c r="C9" s="38" t="s">
        <v>78</v>
      </c>
      <c r="D9" s="87">
        <v>1067</v>
      </c>
    </row>
    <row r="10" spans="2:12" x14ac:dyDescent="0.25">
      <c r="B10" s="37" t="s">
        <v>79</v>
      </c>
      <c r="C10" s="38" t="s">
        <v>80</v>
      </c>
      <c r="D10" s="87">
        <v>729</v>
      </c>
    </row>
    <row r="11" spans="2:12" x14ac:dyDescent="0.25">
      <c r="B11" s="37" t="s">
        <v>81</v>
      </c>
      <c r="C11" s="38">
        <v>60406068947</v>
      </c>
      <c r="D11" s="87">
        <v>754</v>
      </c>
    </row>
    <row r="12" spans="2:12" x14ac:dyDescent="0.25">
      <c r="B12" s="37" t="s">
        <v>82</v>
      </c>
      <c r="C12" s="38" t="s">
        <v>83</v>
      </c>
      <c r="D12" s="87">
        <v>492</v>
      </c>
    </row>
    <row r="13" spans="2:12" x14ac:dyDescent="0.25">
      <c r="B13" s="37" t="s">
        <v>84</v>
      </c>
      <c r="C13" s="38" t="s">
        <v>85</v>
      </c>
      <c r="D13" s="87">
        <v>281</v>
      </c>
    </row>
    <row r="14" spans="2:12" x14ac:dyDescent="0.25">
      <c r="B14" s="37" t="s">
        <v>86</v>
      </c>
      <c r="C14" s="38">
        <v>60806223892</v>
      </c>
      <c r="D14" s="87">
        <v>1323</v>
      </c>
    </row>
    <row r="15" spans="2:12" x14ac:dyDescent="0.25">
      <c r="B15" s="37" t="s">
        <v>87</v>
      </c>
      <c r="C15" s="38" t="s">
        <v>88</v>
      </c>
      <c r="D15" s="87">
        <v>1732</v>
      </c>
    </row>
    <row r="16" spans="2:12" x14ac:dyDescent="0.25">
      <c r="B16" s="37" t="s">
        <v>89</v>
      </c>
      <c r="C16" s="38">
        <v>50110107305</v>
      </c>
      <c r="D16" s="87">
        <v>1770</v>
      </c>
    </row>
    <row r="17" spans="2:8" x14ac:dyDescent="0.25">
      <c r="B17" s="37" t="s">
        <v>90</v>
      </c>
      <c r="C17" s="38" t="s">
        <v>91</v>
      </c>
      <c r="D17" s="87">
        <v>639</v>
      </c>
    </row>
    <row r="18" spans="2:8" x14ac:dyDescent="0.25">
      <c r="B18" s="37" t="s">
        <v>92</v>
      </c>
      <c r="C18" s="38" t="s">
        <v>93</v>
      </c>
      <c r="D18" s="87">
        <v>1821</v>
      </c>
    </row>
    <row r="19" spans="2:8" x14ac:dyDescent="0.25">
      <c r="B19" s="37" t="s">
        <v>94</v>
      </c>
      <c r="C19" s="38">
        <v>50807182219</v>
      </c>
      <c r="D19" s="87">
        <v>1297</v>
      </c>
    </row>
    <row r="20" spans="2:8" x14ac:dyDescent="0.25">
      <c r="B20" s="37" t="s">
        <v>95</v>
      </c>
      <c r="C20" s="38" t="s">
        <v>96</v>
      </c>
      <c r="D20" s="87">
        <v>1962</v>
      </c>
    </row>
    <row r="21" spans="2:8" x14ac:dyDescent="0.25">
      <c r="B21" s="37" t="s">
        <v>97</v>
      </c>
      <c r="C21" s="38" t="s">
        <v>98</v>
      </c>
      <c r="D21" s="87">
        <v>754</v>
      </c>
    </row>
    <row r="22" spans="2:8" x14ac:dyDescent="0.25">
      <c r="B22" s="37" t="s">
        <v>99</v>
      </c>
      <c r="C22" s="38">
        <v>60506221506</v>
      </c>
      <c r="D22" s="87">
        <v>1246</v>
      </c>
    </row>
    <row r="23" spans="2:8" x14ac:dyDescent="0.25">
      <c r="B23" s="37" t="s">
        <v>100</v>
      </c>
      <c r="C23" s="38" t="s">
        <v>101</v>
      </c>
      <c r="D23" s="87">
        <v>1131</v>
      </c>
    </row>
    <row r="24" spans="2:8" x14ac:dyDescent="0.25">
      <c r="B24" s="37" t="s">
        <v>102</v>
      </c>
      <c r="C24" s="38" t="s">
        <v>103</v>
      </c>
      <c r="D24" s="87">
        <v>850</v>
      </c>
    </row>
    <row r="25" spans="2:8" x14ac:dyDescent="0.25">
      <c r="B25" s="37" t="s">
        <v>104</v>
      </c>
      <c r="C25" s="38">
        <v>60310169338</v>
      </c>
      <c r="D25" s="87">
        <v>1202</v>
      </c>
    </row>
    <row r="26" spans="2:8" x14ac:dyDescent="0.25">
      <c r="B26" s="37" t="s">
        <v>105</v>
      </c>
      <c r="C26" s="38" t="s">
        <v>106</v>
      </c>
      <c r="D26" s="87">
        <v>933</v>
      </c>
    </row>
    <row r="30" spans="2:8" x14ac:dyDescent="0.25">
      <c r="D30" s="86"/>
      <c r="G30" s="88" t="s">
        <v>200</v>
      </c>
      <c r="H30" s="32"/>
    </row>
    <row r="31" spans="2:8" x14ac:dyDescent="0.25">
      <c r="D31" s="86"/>
      <c r="G31" s="88" t="s">
        <v>201</v>
      </c>
      <c r="H31" s="32"/>
    </row>
    <row r="32" spans="2:8" x14ac:dyDescent="0.25">
      <c r="D32" s="86"/>
      <c r="G32" s="88" t="s">
        <v>202</v>
      </c>
      <c r="H32" s="32"/>
    </row>
    <row r="33" spans="4:8" x14ac:dyDescent="0.25">
      <c r="D33" s="86"/>
      <c r="G33" s="88" t="s">
        <v>203</v>
      </c>
      <c r="H33" s="32"/>
    </row>
    <row r="34" spans="4:8" x14ac:dyDescent="0.25">
      <c r="D34" s="86"/>
      <c r="G34" s="88" t="s">
        <v>205</v>
      </c>
      <c r="H34" s="32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32004-E369-4D85-8BBE-AFBAF8DB666F}">
  <dimension ref="B1:L20"/>
  <sheetViews>
    <sheetView zoomScaleNormal="100" workbookViewId="0"/>
  </sheetViews>
  <sheetFormatPr defaultRowHeight="15" x14ac:dyDescent="0.25"/>
  <cols>
    <col min="2" max="2" width="12.5703125" customWidth="1"/>
    <col min="11" max="11" width="11.140625" customWidth="1"/>
    <col min="12" max="12" width="10.5703125" customWidth="1"/>
  </cols>
  <sheetData>
    <row r="1" spans="2:12" x14ac:dyDescent="0.25">
      <c r="B1" s="39" t="s">
        <v>107</v>
      </c>
    </row>
    <row r="10" spans="2:12" ht="30" x14ac:dyDescent="0.25">
      <c r="B10" s="83" t="s">
        <v>42</v>
      </c>
      <c r="C10" s="83" t="s">
        <v>180</v>
      </c>
      <c r="D10" s="83" t="s">
        <v>181</v>
      </c>
      <c r="E10" s="83" t="s">
        <v>182</v>
      </c>
      <c r="F10" s="83" t="s">
        <v>183</v>
      </c>
      <c r="G10" s="83" t="s">
        <v>184</v>
      </c>
      <c r="H10" s="83" t="s">
        <v>185</v>
      </c>
      <c r="I10" s="83" t="s">
        <v>186</v>
      </c>
      <c r="J10" s="83" t="s">
        <v>187</v>
      </c>
      <c r="K10" s="84" t="s">
        <v>198</v>
      </c>
      <c r="L10" s="84" t="s">
        <v>199</v>
      </c>
    </row>
    <row r="11" spans="2:12" x14ac:dyDescent="0.25">
      <c r="B11" t="s">
        <v>188</v>
      </c>
      <c r="C11" s="85" t="str">
        <f ca="1">CHAR(RANDBETWEEN(65,70))</f>
        <v>A</v>
      </c>
      <c r="D11" s="85" t="str">
        <f t="shared" ref="D11:F20" ca="1" si="0">CHAR(RANDBETWEEN(65,70))</f>
        <v>D</v>
      </c>
      <c r="E11" s="85" t="str">
        <f t="shared" ca="1" si="0"/>
        <v>E</v>
      </c>
      <c r="F11" s="85" t="str">
        <f t="shared" ca="1" si="0"/>
        <v>D</v>
      </c>
    </row>
    <row r="12" spans="2:12" x14ac:dyDescent="0.25">
      <c r="B12" t="s">
        <v>189</v>
      </c>
      <c r="C12" s="85" t="str">
        <f t="shared" ref="C12:C20" ca="1" si="1">CHAR(RANDBETWEEN(65,70))</f>
        <v>F</v>
      </c>
      <c r="D12" s="85" t="str">
        <f t="shared" ca="1" si="0"/>
        <v>D</v>
      </c>
      <c r="E12" s="85" t="str">
        <f t="shared" ca="1" si="0"/>
        <v>D</v>
      </c>
      <c r="F12" s="85" t="str">
        <f t="shared" ca="1" si="0"/>
        <v>D</v>
      </c>
    </row>
    <row r="13" spans="2:12" x14ac:dyDescent="0.25">
      <c r="B13" t="s">
        <v>190</v>
      </c>
      <c r="C13" s="85" t="str">
        <f t="shared" ca="1" si="1"/>
        <v>A</v>
      </c>
      <c r="D13" s="85" t="str">
        <f t="shared" ca="1" si="0"/>
        <v>B</v>
      </c>
      <c r="E13" s="85" t="str">
        <f t="shared" ca="1" si="0"/>
        <v>E</v>
      </c>
      <c r="F13" s="85" t="str">
        <f t="shared" ca="1" si="0"/>
        <v>B</v>
      </c>
    </row>
    <row r="14" spans="2:12" x14ac:dyDescent="0.25">
      <c r="B14" t="s">
        <v>191</v>
      </c>
      <c r="C14" s="85" t="str">
        <f t="shared" ca="1" si="1"/>
        <v>F</v>
      </c>
      <c r="D14" s="85" t="str">
        <f t="shared" ca="1" si="0"/>
        <v>C</v>
      </c>
      <c r="E14" s="85" t="str">
        <f t="shared" ca="1" si="0"/>
        <v>B</v>
      </c>
      <c r="F14" s="85" t="str">
        <f t="shared" ca="1" si="0"/>
        <v>D</v>
      </c>
    </row>
    <row r="15" spans="2:12" x14ac:dyDescent="0.25">
      <c r="B15" t="s">
        <v>192</v>
      </c>
      <c r="C15" s="85" t="str">
        <f t="shared" ca="1" si="1"/>
        <v>E</v>
      </c>
      <c r="D15" s="85" t="str">
        <f t="shared" ca="1" si="0"/>
        <v>D</v>
      </c>
      <c r="E15" s="85" t="str">
        <f t="shared" ca="1" si="0"/>
        <v>D</v>
      </c>
      <c r="F15" s="85" t="str">
        <f t="shared" ca="1" si="0"/>
        <v>A</v>
      </c>
    </row>
    <row r="16" spans="2:12" x14ac:dyDescent="0.25">
      <c r="B16" t="s">
        <v>193</v>
      </c>
      <c r="C16" s="85" t="str">
        <f t="shared" ca="1" si="1"/>
        <v>D</v>
      </c>
      <c r="D16" s="85" t="str">
        <f t="shared" ca="1" si="0"/>
        <v>B</v>
      </c>
      <c r="E16" s="85" t="str">
        <f t="shared" ca="1" si="0"/>
        <v>B</v>
      </c>
      <c r="F16" s="85" t="str">
        <f t="shared" ca="1" si="0"/>
        <v>D</v>
      </c>
    </row>
    <row r="17" spans="2:6" x14ac:dyDescent="0.25">
      <c r="B17" t="s">
        <v>194</v>
      </c>
      <c r="C17" s="85" t="str">
        <f t="shared" ca="1" si="1"/>
        <v>F</v>
      </c>
      <c r="D17" s="85" t="str">
        <f t="shared" ca="1" si="0"/>
        <v>C</v>
      </c>
      <c r="E17" s="85" t="str">
        <f t="shared" ca="1" si="0"/>
        <v>B</v>
      </c>
      <c r="F17" s="85" t="str">
        <f t="shared" ca="1" si="0"/>
        <v>A</v>
      </c>
    </row>
    <row r="18" spans="2:6" x14ac:dyDescent="0.25">
      <c r="B18" t="s">
        <v>195</v>
      </c>
      <c r="C18" s="85" t="str">
        <f t="shared" ca="1" si="1"/>
        <v>D</v>
      </c>
      <c r="D18" s="85" t="str">
        <f t="shared" ca="1" si="0"/>
        <v>C</v>
      </c>
      <c r="E18" s="85" t="str">
        <f t="shared" ca="1" si="0"/>
        <v>A</v>
      </c>
      <c r="F18" s="85" t="str">
        <f t="shared" ca="1" si="0"/>
        <v>F</v>
      </c>
    </row>
    <row r="19" spans="2:6" x14ac:dyDescent="0.25">
      <c r="B19" t="s">
        <v>196</v>
      </c>
      <c r="C19" s="85" t="str">
        <f t="shared" ca="1" si="1"/>
        <v>D</v>
      </c>
      <c r="D19" s="85" t="str">
        <f t="shared" ca="1" si="0"/>
        <v>C</v>
      </c>
      <c r="E19" s="85" t="str">
        <f t="shared" ca="1" si="0"/>
        <v>F</v>
      </c>
      <c r="F19" s="85" t="str">
        <f t="shared" ca="1" si="0"/>
        <v>D</v>
      </c>
    </row>
    <row r="20" spans="2:6" x14ac:dyDescent="0.25">
      <c r="B20" t="s">
        <v>197</v>
      </c>
      <c r="C20" s="85" t="str">
        <f t="shared" ca="1" si="1"/>
        <v>B</v>
      </c>
      <c r="D20" s="85" t="str">
        <f t="shared" ca="1" si="0"/>
        <v>C</v>
      </c>
      <c r="E20" s="85" t="str">
        <f t="shared" ca="1" si="0"/>
        <v>E</v>
      </c>
      <c r="F20" s="85" t="str">
        <f t="shared" ca="1" si="0"/>
        <v>F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Kuupäev</vt:lpstr>
      <vt:lpstr>Kellaaeg</vt:lpstr>
      <vt:lpstr>Tekst</vt:lpstr>
      <vt:lpstr>Infofunktsioonid</vt:lpstr>
      <vt:lpstr>Loogika</vt:lpstr>
      <vt:lpstr>Isikukood</vt:lpstr>
      <vt:lpstr>IFs</vt:lpstr>
      <vt:lpstr>Aeg nuputamiseks</vt:lpstr>
      <vt:lpstr>Isikud</vt:lpstr>
      <vt:lpstr>Hinded</vt:lpstr>
      <vt:lpstr>Aeg</vt:lpstr>
      <vt:lpstr>Tekst!Algus</vt:lpstr>
      <vt:lpstr>Algus</vt:lpstr>
      <vt:lpstr>Amet</vt:lpstr>
      <vt:lpstr>Amet1</vt:lpstr>
      <vt:lpstr>Eesnimi</vt:lpstr>
      <vt:lpstr>Hind</vt:lpstr>
      <vt:lpstr>juhus</vt:lpstr>
      <vt:lpstr>Kestus</vt:lpstr>
      <vt:lpstr>Kuu</vt:lpstr>
      <vt:lpstr>Linn</vt:lpstr>
      <vt:lpstr>Linn1</vt:lpstr>
      <vt:lpstr>Tekst!Lõpp</vt:lpstr>
      <vt:lpstr>Lõpp</vt:lpstr>
      <vt:lpstr>Mitmes_on_tühik</vt:lpstr>
      <vt:lpstr>Nime_pikkus</vt:lpstr>
      <vt:lpstr>IFs!Nimi</vt:lpstr>
      <vt:lpstr>Nimi</vt:lpstr>
      <vt:lpstr>Nädalapäev</vt:lpstr>
      <vt:lpstr>IFs!Palk</vt:lpstr>
      <vt:lpstr>Palk</vt:lpstr>
      <vt:lpstr>Perenimi</vt:lpstr>
      <vt:lpstr>PERENIMI__Eesnimi</vt:lpstr>
      <vt:lpstr>Päeva_maksumus</vt:lpstr>
      <vt:lpstr>RANK</vt:lpstr>
      <vt:lpstr>Sihtkoht</vt:lpstr>
      <vt:lpstr>sood</vt:lpstr>
      <vt:lpstr>Sugu</vt:lpstr>
      <vt:lpstr>synniaeg</vt:lpstr>
      <vt:lpstr>Tunde</vt:lpstr>
      <vt:lpstr>Tunnitasu</vt:lpstr>
      <vt:lpstr>täna</vt:lpstr>
      <vt:lpstr>Vanus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Kersti Antoi</dc:creator>
  <cp:lastModifiedBy>Kersti Antoi</cp:lastModifiedBy>
  <dcterms:created xsi:type="dcterms:W3CDTF">2024-07-25T17:51:10Z</dcterms:created>
  <dcterms:modified xsi:type="dcterms:W3CDTF">2025-02-11T14:25:30Z</dcterms:modified>
</cp:coreProperties>
</file>