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/>
  <mc:AlternateContent xmlns:mc="http://schemas.openxmlformats.org/markup-compatibility/2006">
    <mc:Choice Requires="x15">
      <x15ac:absPath xmlns:x15ac="http://schemas.microsoft.com/office/spreadsheetml/2010/11/ac" url="M:\Irina.Amitan\Andmetöötlus\Harjutused\"/>
    </mc:Choice>
  </mc:AlternateContent>
  <xr:revisionPtr revIDLastSave="0" documentId="14_{B6B84C66-57EF-42FE-BF11-5BC75B19D15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un_tab1_N" sheetId="5" r:id="rId1"/>
    <sheet name="Meeskond" sheetId="11" r:id="rId2"/>
    <sheet name="Rahvaarv" sheetId="10" r:id="rId3"/>
    <sheet name="Arve" sheetId="12" r:id="rId4"/>
    <sheet name="Kaubad" sheetId="1" r:id="rId5"/>
    <sheet name="Aegread" sheetId="13" r:id="rId6"/>
    <sheet name="Rahvaarv (2)" sheetId="15" r:id="rId7"/>
  </sheets>
  <externalReferences>
    <externalReference r:id="rId8"/>
    <externalReference r:id="rId9"/>
  </externalReferences>
  <definedNames>
    <definedName name="_xlnm._FilterDatabase" localSheetId="4" hidden="1">Kaubad!$B$4:$D$120</definedName>
    <definedName name="a">[1]Tabeliobjekt!$C$4:$C$10</definedName>
    <definedName name="algus" localSheetId="6">[1]Rakendus!$B$8</definedName>
    <definedName name="algus">Fun_tab1_N!$B$6</definedName>
    <definedName name="Artikkel">Kaubad!$B$5:$B$120</definedName>
    <definedName name="b">[1]Tabeliobjekt!$D$4:$D$10</definedName>
    <definedName name="elukohad" hidden="1">'[2]abi '!$C$7:$C$24</definedName>
    <definedName name="grupp">Meeskond!$G$4:$G$7</definedName>
    <definedName name="hind">[1]Tabeliobjekt!$F$4:$F$10</definedName>
    <definedName name="Hind_KM_ga">Arve!$D$6:$D$16</definedName>
    <definedName name="Hind_käibemaksuga">Kaubad!$D$5:$D$120</definedName>
    <definedName name="jaotisi" localSheetId="6">[1]Rakendus!$B$11</definedName>
    <definedName name="jaotisi">Fun_tab1_N!$D$6</definedName>
    <definedName name="Kauba_nimetus">Arve!$B$6:$B$16</definedName>
    <definedName name="Kaubaartikkel">Arve!$A$6:$A$16</definedName>
    <definedName name="Keskmine">Arve!$H$7</definedName>
    <definedName name="Kogus">Arve!$C$6:$C$16</definedName>
    <definedName name="Linnad" hidden="1">'[2]abi '!$E$7:$E$12</definedName>
    <definedName name="lõpp" localSheetId="6">[1]Rakendus!$B$9</definedName>
    <definedName name="lõpp">Fun_tab1_N!$C$6</definedName>
    <definedName name="Maks">Arve!$H$5</definedName>
    <definedName name="min">Meeskond!$F$4:$F$7</definedName>
    <definedName name="mitu">Meeskond!$H$4:$H$7</definedName>
    <definedName name="Nimetus">Kaubad!$C$5:$C$120</definedName>
    <definedName name="p">Fun_tab1_N!$F$6</definedName>
    <definedName name="pind">[1]Tabeliobjekt!$E$4:$E$10</definedName>
    <definedName name="samm" localSheetId="6">[1]Rakendus!$B$10</definedName>
    <definedName name="samm">Fun_tab1_N!$E$6</definedName>
    <definedName name="Summa">Arve!$E$6:$E$16</definedName>
    <definedName name="Sünniaeg">Meeskond!$B$4:$B$26</definedName>
    <definedName name="z">Fun_tab1_N!$D$9:$D$29</definedName>
    <definedName name="täna">Meeskond!$C$1</definedName>
    <definedName name="Vanus">Meeskond!$C$4:$C$26</definedName>
    <definedName name="Vanusegrupp">Meeskond!$D$4:$D$26</definedName>
    <definedName name="x" localSheetId="6">[1]Graafik!$A$2:$A$29</definedName>
    <definedName name="x">Fun_tab1_N!$B$9:$B$29</definedName>
    <definedName name="y">Fun_tab1_N!$C$9:$C$29</definedName>
  </definedName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2" l="1"/>
  <c r="B16" i="12"/>
  <c r="D15" i="12"/>
  <c r="E15" i="12" s="1"/>
  <c r="D16" i="12"/>
  <c r="E16" i="12" s="1"/>
  <c r="B24" i="15"/>
  <c r="H45" i="15"/>
  <c r="G45" i="15"/>
  <c r="F45" i="15"/>
  <c r="E45" i="15"/>
  <c r="D45" i="15"/>
  <c r="C45" i="15"/>
  <c r="H44" i="15"/>
  <c r="G44" i="15"/>
  <c r="F44" i="15"/>
  <c r="E44" i="15"/>
  <c r="D44" i="15"/>
  <c r="C44" i="15"/>
  <c r="H43" i="15"/>
  <c r="G43" i="15"/>
  <c r="F43" i="15"/>
  <c r="E43" i="15"/>
  <c r="D43" i="15"/>
  <c r="C43" i="15"/>
  <c r="H42" i="15"/>
  <c r="G42" i="15"/>
  <c r="F42" i="15"/>
  <c r="E42" i="15"/>
  <c r="D42" i="15"/>
  <c r="C42" i="15"/>
  <c r="H41" i="15"/>
  <c r="G41" i="15"/>
  <c r="F41" i="15"/>
  <c r="E41" i="15"/>
  <c r="D41" i="15"/>
  <c r="C41" i="15"/>
  <c r="H40" i="15"/>
  <c r="G40" i="15"/>
  <c r="F40" i="15"/>
  <c r="E40" i="15"/>
  <c r="D40" i="15"/>
  <c r="C40" i="15"/>
  <c r="H39" i="15"/>
  <c r="G39" i="15"/>
  <c r="F39" i="15"/>
  <c r="E39" i="15"/>
  <c r="D39" i="15"/>
  <c r="C39" i="15"/>
  <c r="H38" i="15"/>
  <c r="G38" i="15"/>
  <c r="F38" i="15"/>
  <c r="E38" i="15"/>
  <c r="D38" i="15"/>
  <c r="C38" i="15"/>
  <c r="H37" i="15"/>
  <c r="G37" i="15"/>
  <c r="F37" i="15"/>
  <c r="E37" i="15"/>
  <c r="D37" i="15"/>
  <c r="C37" i="15"/>
  <c r="H36" i="15"/>
  <c r="G36" i="15"/>
  <c r="F36" i="15"/>
  <c r="E36" i="15"/>
  <c r="D36" i="15"/>
  <c r="C36" i="15"/>
  <c r="H35" i="15"/>
  <c r="G35" i="15"/>
  <c r="F35" i="15"/>
  <c r="E35" i="15"/>
  <c r="D35" i="15"/>
  <c r="C35" i="15"/>
  <c r="H34" i="15"/>
  <c r="G34" i="15"/>
  <c r="F34" i="15"/>
  <c r="E34" i="15"/>
  <c r="D34" i="15"/>
  <c r="C34" i="15"/>
  <c r="H33" i="15"/>
  <c r="G33" i="15"/>
  <c r="F33" i="15"/>
  <c r="E33" i="15"/>
  <c r="D33" i="15"/>
  <c r="C33" i="15"/>
  <c r="D24" i="15"/>
  <c r="C24" i="15"/>
  <c r="B22" i="15"/>
  <c r="G19" i="15"/>
  <c r="F19" i="15"/>
  <c r="E19" i="15"/>
  <c r="G18" i="15"/>
  <c r="F18" i="15"/>
  <c r="E18" i="15"/>
  <c r="G17" i="15"/>
  <c r="F17" i="15"/>
  <c r="E17" i="15"/>
  <c r="G16" i="15"/>
  <c r="F16" i="15"/>
  <c r="E16" i="15"/>
  <c r="G15" i="15"/>
  <c r="F15" i="15"/>
  <c r="E15" i="15"/>
  <c r="G14" i="15"/>
  <c r="F14" i="15"/>
  <c r="E14" i="15"/>
  <c r="G13" i="15"/>
  <c r="F13" i="15"/>
  <c r="E13" i="15"/>
  <c r="G12" i="15"/>
  <c r="F12" i="15"/>
  <c r="E12" i="15"/>
  <c r="G11" i="15"/>
  <c r="F11" i="15"/>
  <c r="E11" i="15"/>
  <c r="G10" i="15"/>
  <c r="F10" i="15"/>
  <c r="E10" i="15"/>
  <c r="G9" i="15"/>
  <c r="F9" i="15"/>
  <c r="E9" i="15"/>
  <c r="G8" i="15"/>
  <c r="F8" i="15"/>
  <c r="E8" i="15"/>
  <c r="G7" i="15"/>
  <c r="F7" i="15"/>
  <c r="E7" i="15"/>
  <c r="C29" i="15"/>
  <c r="G29" i="15"/>
  <c r="H30" i="15"/>
  <c r="F3" i="15"/>
  <c r="B23" i="15"/>
  <c r="E2" i="15"/>
  <c r="G2" i="15"/>
  <c r="F30" i="15"/>
  <c r="E29" i="15"/>
  <c r="D30" i="15"/>
  <c r="B25" i="15"/>
  <c r="I7" i="10" l="1"/>
  <c r="J7" i="10"/>
  <c r="I8" i="10"/>
  <c r="J8" i="10"/>
  <c r="I9" i="10"/>
  <c r="J9" i="10"/>
  <c r="I10" i="10"/>
  <c r="J10" i="10"/>
  <c r="I11" i="10"/>
  <c r="J11" i="10"/>
  <c r="I12" i="10"/>
  <c r="J12" i="10"/>
  <c r="I13" i="10"/>
  <c r="J13" i="10"/>
  <c r="I14" i="10"/>
  <c r="J14" i="10"/>
  <c r="I15" i="10"/>
  <c r="J15" i="10"/>
  <c r="I16" i="10"/>
  <c r="J16" i="10"/>
  <c r="I17" i="10"/>
  <c r="J17" i="10"/>
  <c r="I18" i="10"/>
  <c r="J18" i="10"/>
  <c r="I19" i="10"/>
  <c r="J19" i="10"/>
  <c r="I20" i="10"/>
  <c r="J20" i="10"/>
  <c r="I21" i="10"/>
  <c r="J21" i="10"/>
  <c r="I22" i="10"/>
  <c r="J22" i="10"/>
  <c r="I23" i="10"/>
  <c r="J23" i="10"/>
  <c r="I24" i="10"/>
  <c r="J24" i="10"/>
  <c r="I25" i="10"/>
  <c r="J25" i="10"/>
  <c r="I26" i="10"/>
  <c r="J26" i="10"/>
  <c r="I27" i="10"/>
  <c r="J27" i="10"/>
  <c r="I28" i="10"/>
  <c r="J28" i="10"/>
  <c r="I29" i="10"/>
  <c r="J29" i="10"/>
  <c r="I30" i="10"/>
  <c r="J30" i="10"/>
  <c r="I31" i="10"/>
  <c r="J31" i="10"/>
  <c r="I32" i="10"/>
  <c r="J32" i="10"/>
  <c r="I33" i="10"/>
  <c r="J33" i="10"/>
  <c r="I34" i="10"/>
  <c r="J34" i="10"/>
  <c r="I35" i="10"/>
  <c r="J35" i="10"/>
  <c r="I36" i="10"/>
  <c r="J36" i="10"/>
  <c r="I37" i="10"/>
  <c r="J37" i="10"/>
  <c r="I38" i="10"/>
  <c r="J38" i="10"/>
  <c r="I39" i="10"/>
  <c r="J39" i="10"/>
  <c r="I40" i="10"/>
  <c r="J40" i="10"/>
  <c r="I41" i="10"/>
  <c r="J41" i="10"/>
  <c r="I42" i="10"/>
  <c r="J42" i="10"/>
  <c r="I43" i="10"/>
  <c r="J43" i="10"/>
  <c r="I44" i="10"/>
  <c r="J44" i="10"/>
  <c r="I45" i="10"/>
  <c r="J45" i="10"/>
  <c r="I46" i="10"/>
  <c r="J46" i="10"/>
  <c r="I47" i="10"/>
  <c r="J47" i="10"/>
  <c r="I48" i="10"/>
  <c r="J48" i="10"/>
  <c r="I49" i="10"/>
  <c r="J49" i="10"/>
  <c r="I50" i="10"/>
  <c r="J50" i="10"/>
  <c r="I51" i="10"/>
  <c r="J51" i="10"/>
  <c r="I52" i="10"/>
  <c r="J52" i="10"/>
  <c r="I53" i="10"/>
  <c r="J53" i="10"/>
  <c r="I54" i="10"/>
  <c r="J54" i="10"/>
  <c r="I55" i="10"/>
  <c r="J55" i="10"/>
  <c r="I56" i="10"/>
  <c r="J56" i="10"/>
  <c r="I57" i="10"/>
  <c r="J57" i="10"/>
  <c r="I58" i="10"/>
  <c r="J58" i="10"/>
  <c r="I59" i="10"/>
  <c r="J59" i="10"/>
  <c r="I60" i="10"/>
  <c r="J60" i="10"/>
  <c r="I61" i="10"/>
  <c r="J61" i="10"/>
  <c r="I62" i="10"/>
  <c r="J62" i="10"/>
  <c r="I63" i="10"/>
  <c r="J63" i="10"/>
  <c r="I64" i="10"/>
  <c r="J64" i="10"/>
  <c r="I65" i="10"/>
  <c r="J65" i="10"/>
  <c r="I66" i="10"/>
  <c r="J66" i="10"/>
  <c r="I67" i="10"/>
  <c r="J67" i="10"/>
  <c r="I68" i="10"/>
  <c r="J68" i="10"/>
  <c r="I69" i="10"/>
  <c r="J69" i="10"/>
  <c r="I70" i="10"/>
  <c r="J70" i="10"/>
  <c r="I71" i="10"/>
  <c r="J71" i="10"/>
  <c r="I72" i="10"/>
  <c r="J72" i="10"/>
  <c r="I73" i="10"/>
  <c r="J73" i="10"/>
  <c r="I74" i="10"/>
  <c r="J74" i="10"/>
  <c r="I75" i="10"/>
  <c r="J75" i="10"/>
  <c r="I6" i="10"/>
  <c r="J6" i="10"/>
  <c r="H77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6" i="10"/>
  <c r="E7" i="10"/>
  <c r="F7" i="10"/>
  <c r="G7" i="10"/>
  <c r="E8" i="10"/>
  <c r="F8" i="10"/>
  <c r="G8" i="10"/>
  <c r="E9" i="10"/>
  <c r="F9" i="10"/>
  <c r="G9" i="10"/>
  <c r="E10" i="10"/>
  <c r="F10" i="10"/>
  <c r="G10" i="10"/>
  <c r="E11" i="10"/>
  <c r="F11" i="10"/>
  <c r="G11" i="10"/>
  <c r="E12" i="10"/>
  <c r="F12" i="10"/>
  <c r="G12" i="10"/>
  <c r="E13" i="10"/>
  <c r="F13" i="10"/>
  <c r="G13" i="10"/>
  <c r="E14" i="10"/>
  <c r="F14" i="10"/>
  <c r="G14" i="10"/>
  <c r="E15" i="10"/>
  <c r="F15" i="10"/>
  <c r="G15" i="10"/>
  <c r="E16" i="10"/>
  <c r="F16" i="10"/>
  <c r="G16" i="10"/>
  <c r="E17" i="10"/>
  <c r="F17" i="10"/>
  <c r="G17" i="10"/>
  <c r="E18" i="10"/>
  <c r="F18" i="10"/>
  <c r="G18" i="10"/>
  <c r="E19" i="10"/>
  <c r="F19" i="10"/>
  <c r="G19" i="10"/>
  <c r="E20" i="10"/>
  <c r="F20" i="10"/>
  <c r="G20" i="10"/>
  <c r="E21" i="10"/>
  <c r="F21" i="10"/>
  <c r="G21" i="10"/>
  <c r="E22" i="10"/>
  <c r="F22" i="10"/>
  <c r="G22" i="10"/>
  <c r="E23" i="10"/>
  <c r="F23" i="10"/>
  <c r="G23" i="10"/>
  <c r="E24" i="10"/>
  <c r="F24" i="10"/>
  <c r="G24" i="10"/>
  <c r="E25" i="10"/>
  <c r="F25" i="10"/>
  <c r="G25" i="10"/>
  <c r="E26" i="10"/>
  <c r="F26" i="10"/>
  <c r="G26" i="10"/>
  <c r="E27" i="10"/>
  <c r="F27" i="10"/>
  <c r="G27" i="10"/>
  <c r="E28" i="10"/>
  <c r="F28" i="10"/>
  <c r="G28" i="10"/>
  <c r="E29" i="10"/>
  <c r="F29" i="10"/>
  <c r="G29" i="10"/>
  <c r="E30" i="10"/>
  <c r="F30" i="10"/>
  <c r="G30" i="10"/>
  <c r="E31" i="10"/>
  <c r="F31" i="10"/>
  <c r="G31" i="10"/>
  <c r="E32" i="10"/>
  <c r="F32" i="10"/>
  <c r="G32" i="10"/>
  <c r="E33" i="10"/>
  <c r="F33" i="10"/>
  <c r="G33" i="10"/>
  <c r="E34" i="10"/>
  <c r="F34" i="10"/>
  <c r="G34" i="10"/>
  <c r="E35" i="10"/>
  <c r="F35" i="10"/>
  <c r="G35" i="10"/>
  <c r="E36" i="10"/>
  <c r="F36" i="10"/>
  <c r="G36" i="10"/>
  <c r="E37" i="10"/>
  <c r="F37" i="10"/>
  <c r="G37" i="10"/>
  <c r="E38" i="10"/>
  <c r="F38" i="10"/>
  <c r="G38" i="10"/>
  <c r="E39" i="10"/>
  <c r="F39" i="10"/>
  <c r="G39" i="10"/>
  <c r="E40" i="10"/>
  <c r="F40" i="10"/>
  <c r="G40" i="10"/>
  <c r="E41" i="10"/>
  <c r="F41" i="10"/>
  <c r="G41" i="10"/>
  <c r="E42" i="10"/>
  <c r="F42" i="10"/>
  <c r="G42" i="10"/>
  <c r="E43" i="10"/>
  <c r="F43" i="10"/>
  <c r="G43" i="10"/>
  <c r="E44" i="10"/>
  <c r="F44" i="10"/>
  <c r="G44" i="10"/>
  <c r="E45" i="10"/>
  <c r="F45" i="10"/>
  <c r="G45" i="10"/>
  <c r="E46" i="10"/>
  <c r="F46" i="10"/>
  <c r="G46" i="10"/>
  <c r="E47" i="10"/>
  <c r="F47" i="10"/>
  <c r="G47" i="10"/>
  <c r="E48" i="10"/>
  <c r="F48" i="10"/>
  <c r="G48" i="10"/>
  <c r="E49" i="10"/>
  <c r="F49" i="10"/>
  <c r="G49" i="10"/>
  <c r="E50" i="10"/>
  <c r="F50" i="10"/>
  <c r="G50" i="10"/>
  <c r="E51" i="10"/>
  <c r="F51" i="10"/>
  <c r="G51" i="10"/>
  <c r="E52" i="10"/>
  <c r="F52" i="10"/>
  <c r="G52" i="10"/>
  <c r="E53" i="10"/>
  <c r="F53" i="10"/>
  <c r="G53" i="10"/>
  <c r="E54" i="10"/>
  <c r="F54" i="10"/>
  <c r="G54" i="10"/>
  <c r="E55" i="10"/>
  <c r="F55" i="10"/>
  <c r="G55" i="10"/>
  <c r="E56" i="10"/>
  <c r="F56" i="10"/>
  <c r="G56" i="10"/>
  <c r="E57" i="10"/>
  <c r="F57" i="10"/>
  <c r="G57" i="10"/>
  <c r="E58" i="10"/>
  <c r="F58" i="10"/>
  <c r="G58" i="10"/>
  <c r="E59" i="10"/>
  <c r="F59" i="10"/>
  <c r="G59" i="10"/>
  <c r="E60" i="10"/>
  <c r="F60" i="10"/>
  <c r="G60" i="10"/>
  <c r="E61" i="10"/>
  <c r="F61" i="10"/>
  <c r="G61" i="10"/>
  <c r="E62" i="10"/>
  <c r="F62" i="10"/>
  <c r="G62" i="10"/>
  <c r="E63" i="10"/>
  <c r="F63" i="10"/>
  <c r="G63" i="10"/>
  <c r="E64" i="10"/>
  <c r="F64" i="10"/>
  <c r="G64" i="10"/>
  <c r="E65" i="10"/>
  <c r="F65" i="10"/>
  <c r="G65" i="10"/>
  <c r="E66" i="10"/>
  <c r="F66" i="10"/>
  <c r="G66" i="10"/>
  <c r="E67" i="10"/>
  <c r="F67" i="10"/>
  <c r="G67" i="10"/>
  <c r="E68" i="10"/>
  <c r="F68" i="10"/>
  <c r="G68" i="10"/>
  <c r="E69" i="10"/>
  <c r="F69" i="10"/>
  <c r="G69" i="10"/>
  <c r="E70" i="10"/>
  <c r="F70" i="10"/>
  <c r="G70" i="10"/>
  <c r="E71" i="10"/>
  <c r="F71" i="10"/>
  <c r="G71" i="10"/>
  <c r="E72" i="10"/>
  <c r="F72" i="10"/>
  <c r="G72" i="10"/>
  <c r="E73" i="10"/>
  <c r="F73" i="10"/>
  <c r="G73" i="10"/>
  <c r="E74" i="10"/>
  <c r="F74" i="10"/>
  <c r="G74" i="10"/>
  <c r="E75" i="10"/>
  <c r="F75" i="10"/>
  <c r="G75" i="10"/>
  <c r="E76" i="10"/>
  <c r="F6" i="10"/>
  <c r="G6" i="10"/>
  <c r="E6" i="10"/>
  <c r="I2" i="10"/>
  <c r="E1" i="10"/>
  <c r="J2" i="10"/>
  <c r="H2" i="10"/>
  <c r="G2" i="10"/>
  <c r="F2" i="10"/>
  <c r="B11" i="12" l="1"/>
  <c r="B12" i="12"/>
  <c r="B13" i="12"/>
  <c r="B14" i="12"/>
  <c r="D11" i="12"/>
  <c r="E11" i="12" s="1"/>
  <c r="D12" i="12"/>
  <c r="E12" i="12" s="1"/>
  <c r="D13" i="12"/>
  <c r="E13" i="12" s="1"/>
  <c r="D14" i="12"/>
  <c r="E14" i="12" s="1"/>
  <c r="D10" i="12"/>
  <c r="E10" i="12" s="1"/>
  <c r="B10" i="12"/>
  <c r="D9" i="12"/>
  <c r="E9" i="12" s="1"/>
  <c r="B9" i="12"/>
  <c r="D8" i="12"/>
  <c r="E8" i="12" s="1"/>
  <c r="B8" i="12"/>
  <c r="D7" i="12"/>
  <c r="E7" i="12" s="1"/>
  <c r="B7" i="12"/>
  <c r="D6" i="12"/>
  <c r="B6" i="12"/>
  <c r="E3" i="12"/>
  <c r="H9" i="12" l="1"/>
  <c r="H10" i="12" s="1"/>
  <c r="H11" i="12" s="1"/>
  <c r="E6" i="12"/>
  <c r="E17" i="12" s="1"/>
  <c r="H7" i="12" l="1"/>
  <c r="H8" i="12" s="1"/>
  <c r="H6" i="12"/>
  <c r="C1" i="11" l="1"/>
  <c r="C6" i="11" s="1"/>
  <c r="D6" i="11" s="1"/>
  <c r="B9" i="5"/>
  <c r="C9" i="5" s="1"/>
  <c r="E6" i="5"/>
  <c r="D9" i="5" l="1"/>
  <c r="B10" i="5"/>
  <c r="C10" i="5" s="1"/>
  <c r="C11" i="11"/>
  <c r="D11" i="11" s="1"/>
  <c r="C15" i="11"/>
  <c r="D15" i="11" s="1"/>
  <c r="C19" i="11"/>
  <c r="D19" i="11" s="1"/>
  <c r="C23" i="11"/>
  <c r="D23" i="11" s="1"/>
  <c r="C4" i="11"/>
  <c r="D4" i="11" s="1"/>
  <c r="C8" i="11"/>
  <c r="D8" i="11" s="1"/>
  <c r="C7" i="11"/>
  <c r="D7" i="11" s="1"/>
  <c r="C10" i="11"/>
  <c r="D10" i="11" s="1"/>
  <c r="C12" i="11"/>
  <c r="D12" i="11" s="1"/>
  <c r="C14" i="11"/>
  <c r="D14" i="11" s="1"/>
  <c r="C16" i="11"/>
  <c r="D16" i="11" s="1"/>
  <c r="C18" i="11"/>
  <c r="D18" i="11" s="1"/>
  <c r="C20" i="11"/>
  <c r="D20" i="11" s="1"/>
  <c r="C22" i="11"/>
  <c r="D22" i="11" s="1"/>
  <c r="C24" i="11"/>
  <c r="D24" i="11" s="1"/>
  <c r="C26" i="11"/>
  <c r="D26" i="11" s="1"/>
  <c r="C5" i="11"/>
  <c r="D5" i="11" s="1"/>
  <c r="C9" i="11"/>
  <c r="D9" i="11" s="1"/>
  <c r="C13" i="11"/>
  <c r="D13" i="11" s="1"/>
  <c r="C17" i="11"/>
  <c r="D17" i="11" s="1"/>
  <c r="C21" i="11"/>
  <c r="D21" i="11" s="1"/>
  <c r="C25" i="11"/>
  <c r="D25" i="11" s="1"/>
  <c r="D10" i="5" l="1"/>
  <c r="B11" i="5"/>
  <c r="H4" i="11"/>
  <c r="H5" i="11"/>
  <c r="H7" i="11"/>
  <c r="H6" i="11"/>
  <c r="B12" i="5"/>
  <c r="D11" i="5"/>
  <c r="C11" i="5"/>
  <c r="B13" i="5" l="1"/>
  <c r="C12" i="5"/>
  <c r="D12" i="5"/>
  <c r="B14" i="5" l="1"/>
  <c r="D13" i="5"/>
  <c r="C13" i="5"/>
  <c r="B15" i="5" l="1"/>
  <c r="C14" i="5"/>
  <c r="D14" i="5"/>
  <c r="B16" i="5" l="1"/>
  <c r="D15" i="5"/>
  <c r="C15" i="5"/>
  <c r="B17" i="5" l="1"/>
  <c r="D16" i="5"/>
  <c r="C16" i="5"/>
  <c r="B18" i="5" l="1"/>
  <c r="C17" i="5"/>
  <c r="D17" i="5"/>
  <c r="B19" i="5" l="1"/>
  <c r="C18" i="5"/>
  <c r="D18" i="5"/>
  <c r="B20" i="5" l="1"/>
  <c r="D19" i="5"/>
  <c r="C19" i="5"/>
  <c r="B21" i="5" l="1"/>
  <c r="C20" i="5"/>
  <c r="D20" i="5"/>
  <c r="B22" i="5" l="1"/>
  <c r="D21" i="5"/>
  <c r="C21" i="5"/>
  <c r="B23" i="5" l="1"/>
  <c r="C22" i="5"/>
  <c r="D22" i="5"/>
  <c r="D23" i="5" l="1"/>
  <c r="C23" i="5"/>
  <c r="B24" i="5"/>
  <c r="B25" i="5" l="1"/>
  <c r="D24" i="5"/>
  <c r="C24" i="5"/>
  <c r="B26" i="5" l="1"/>
  <c r="D25" i="5"/>
  <c r="C25" i="5"/>
  <c r="B27" i="5" l="1"/>
  <c r="C26" i="5"/>
  <c r="D26" i="5"/>
  <c r="B28" i="5" l="1"/>
  <c r="D27" i="5"/>
  <c r="C27" i="5"/>
  <c r="B29" i="5" l="1"/>
  <c r="C28" i="5"/>
  <c r="D28" i="5"/>
  <c r="C29" i="5" l="1"/>
  <c r="D29" i="5"/>
  <c r="J6" i="5" s="1"/>
  <c r="I6" i="5" l="1"/>
  <c r="H6" i="5"/>
  <c r="H8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Kersti</author>
  </authors>
  <commentList>
    <comment ref="A5" authorId="0" shapeId="0" xr:uid="{00000000-0006-0000-0300-000001000000}">
      <text>
        <r>
          <rPr>
            <sz val="10"/>
            <color indexed="81"/>
            <rFont val="Tahoma"/>
            <family val="2"/>
          </rPr>
          <t xml:space="preserve">Sellesse veergu kirjutada kauba artiklid nii, et töölehelt 'Kaubad' oleks otsingufunktsioonide abil võimalik leida muud andmed kaupade kohta </t>
        </r>
      </text>
    </comment>
  </commentList>
</comments>
</file>

<file path=xl/sharedStrings.xml><?xml version="1.0" encoding="utf-8"?>
<sst xmlns="http://schemas.openxmlformats.org/spreadsheetml/2006/main" count="291" uniqueCount="283">
  <si>
    <t>Kaupade hinnakiri</t>
  </si>
  <si>
    <t>Artikkel</t>
  </si>
  <si>
    <t>Nimetus</t>
  </si>
  <si>
    <t>Hind käibemaksuga</t>
  </si>
  <si>
    <t>AP&amp;KO Pasteet (maks+liha) 250g</t>
  </si>
  <si>
    <t>AP&amp;KO Pasteet kanaliha 250g</t>
  </si>
  <si>
    <t>AP&amp;KO Pasteet kanamaksa 250g</t>
  </si>
  <si>
    <t>AP&amp;KO Pasteet maksa 250g</t>
  </si>
  <si>
    <t>AP&amp;KO Pasteet veiseliha 250g</t>
  </si>
  <si>
    <t>AROMA margariin 400g</t>
  </si>
  <si>
    <t>BELETTE määrdejuust küüslauguga 250g</t>
  </si>
  <si>
    <t>BELETTE määrdejuust naturaalne 250g</t>
  </si>
  <si>
    <t>BELETTE määrdejuust paprika-ürdi 250g</t>
  </si>
  <si>
    <t>BORDS EVE margariin 250g</t>
  </si>
  <si>
    <t>Bosto riis 1kg 8*125g</t>
  </si>
  <si>
    <t>Bosto riis 500g 4*125</t>
  </si>
  <si>
    <t>Bosto riis Mediterrano 2*250g</t>
  </si>
  <si>
    <t>Bosto riis pruun 4*125g</t>
  </si>
  <si>
    <t>BV Aeduba Veski Mati 1kg</t>
  </si>
  <si>
    <t>BV Hernes 500g</t>
  </si>
  <si>
    <t>BV Hernes lihvimata 1kg</t>
  </si>
  <si>
    <t>BV Hirss Veski Mati 1kg</t>
  </si>
  <si>
    <t>BV Kiirkaerahelbed 400g</t>
  </si>
  <si>
    <t>BV Makar. Keerdmakaron 500g</t>
  </si>
  <si>
    <t>BV Makar. Sarveke 500g</t>
  </si>
  <si>
    <t>BV Makar. Spaghetti 500g</t>
  </si>
  <si>
    <t>BV Makar. Spiraalid 500g</t>
  </si>
  <si>
    <t>BV Makar. Vermicelli 500g</t>
  </si>
  <si>
    <t>BV Puder 4-vilja 500g</t>
  </si>
  <si>
    <t>CERBONA 500g Keerdmak.</t>
  </si>
  <si>
    <t>CERBONA 500g Makaron</t>
  </si>
  <si>
    <t>CERBONA 500g Salatimak.</t>
  </si>
  <si>
    <t>CremeB kreveti 170g</t>
  </si>
  <si>
    <t>CremeB küüslaugu 100g</t>
  </si>
  <si>
    <t>CremeB küüslaugu 170g</t>
  </si>
  <si>
    <t>CremeB murulaugu 170g</t>
  </si>
  <si>
    <t>CremeB murulaugu 250g</t>
  </si>
  <si>
    <t>CremeB naturell 250g</t>
  </si>
  <si>
    <t>DELMA margariin 250g karbis</t>
  </si>
  <si>
    <t>DELMA margariin 250g paberis</t>
  </si>
  <si>
    <t>DELMA margariin 500g</t>
  </si>
  <si>
    <t>EHRMANNJogurt Extra metsm/aprik.125g</t>
  </si>
  <si>
    <t>EHRMANNJogurt Extra must/virsik 125g</t>
  </si>
  <si>
    <t>EHRMANNJogurt Extra õ-pirni/maasika</t>
  </si>
  <si>
    <t>Fariinisuhkur pruun Apetit 500g</t>
  </si>
  <si>
    <t>Fruktoossuhkur 500 g</t>
  </si>
  <si>
    <t>HUSHALLS EVE küpsetusmargariin 1kg</t>
  </si>
  <si>
    <t>Juustuviiliud Chester 150g</t>
  </si>
  <si>
    <t>Juustuviilud Emmentaler 150g</t>
  </si>
  <si>
    <t>Juustuviilud Sandwich 150g</t>
  </si>
  <si>
    <t>Juustuviilud Toast 150g</t>
  </si>
  <si>
    <t>Kohvikoor 12%  10*10g</t>
  </si>
  <si>
    <t>Kond.piim kakaoga 400g Läti</t>
  </si>
  <si>
    <t>Kond.piim kohviga 400g Läti</t>
  </si>
  <si>
    <t>Kooreasendaja CARMEN 100g</t>
  </si>
  <si>
    <t>Kooreasendaja CEBE 250g</t>
  </si>
  <si>
    <t>LESIEUR Taimeõli 1l</t>
  </si>
  <si>
    <t>Mega Taimeõli 1l</t>
  </si>
  <si>
    <t>MIKAADO Tuhksuhkur kollane 100g</t>
  </si>
  <si>
    <t>MIKAADO Tuhksuhkur oranz 100g</t>
  </si>
  <si>
    <t>MIKAADO Tuhksuhkur roheline 100g</t>
  </si>
  <si>
    <t>NORDIC Kaerahelv.kliidega 600g</t>
  </si>
  <si>
    <t>NORDIC Kartulipuder 210g</t>
  </si>
  <si>
    <t>NORDIC Laste 4-viljapuder 2*80g</t>
  </si>
  <si>
    <t>NORDIC Laste kaerapuder 2*80g</t>
  </si>
  <si>
    <t>NORDIC Laste Kibuvitsa/meepuder 2*80g</t>
  </si>
  <si>
    <t>NORDIC Laste metsamarjapuder 2*80g</t>
  </si>
  <si>
    <t>NORDIC Manna 1kg</t>
  </si>
  <si>
    <t>NORDIC Nisuhelbed 700 g</t>
  </si>
  <si>
    <t>NORDIC Puder 4-vilja 700g</t>
  </si>
  <si>
    <t>NORDIC Riisihelbed 800 g</t>
  </si>
  <si>
    <t>NORDIC Rukkihelbed 700g</t>
  </si>
  <si>
    <t>OLIVIA rapsiõli 1l</t>
  </si>
  <si>
    <t>PASTA ZARA keerd nr.61</t>
  </si>
  <si>
    <t>PASTA ZARA lipsud</t>
  </si>
  <si>
    <t>PASTA ZARA sarv nr.27</t>
  </si>
  <si>
    <t>PASTA ZARA spiraal nr.57</t>
  </si>
  <si>
    <t>Raesuhkur 250g APETIT</t>
  </si>
  <si>
    <t>RAMA margariin 400g</t>
  </si>
  <si>
    <t>RISSO Oliiviõli Extra Virgin 0,5l</t>
  </si>
  <si>
    <t>RISSO päevalilleõli 1l</t>
  </si>
  <si>
    <t>RISSO sojaõli 1l</t>
  </si>
  <si>
    <t>RISSO taimeõli 1l</t>
  </si>
  <si>
    <t>RISSO toiduõli 1l</t>
  </si>
  <si>
    <t>RUNDA BORDS margariin 400g</t>
  </si>
  <si>
    <t>SAMARIN apelsini 18tk</t>
  </si>
  <si>
    <t>SAMARIN looduslik 18tk</t>
  </si>
  <si>
    <t>Soome suhkur 1kg</t>
  </si>
  <si>
    <t>Suhkruasendaja  Huxol vedel 200g</t>
  </si>
  <si>
    <t>Suhkruasendaja CANDEREL (100 tabl)</t>
  </si>
  <si>
    <t>Sul.juust Merevaik paprikaga 100g</t>
  </si>
  <si>
    <t>Sul.juust Merevaik salaami 200gr</t>
  </si>
  <si>
    <t>Sul.juust Merevaik salaamiga 100g</t>
  </si>
  <si>
    <t>Sul.juust Merevaik shampinjonidega 100g</t>
  </si>
  <si>
    <t>Sul.juust Merevaik singiga 100g</t>
  </si>
  <si>
    <t>Sul.juust Merevaik tilliga 100g</t>
  </si>
  <si>
    <t>Sul.juust MIX 200 g</t>
  </si>
  <si>
    <t>TORINO sarveke 400 g</t>
  </si>
  <si>
    <t>TORINO spiraal  400 g</t>
  </si>
  <si>
    <t>Tükisuhkur tume Apetit 500g</t>
  </si>
  <si>
    <t>UNCLE BEN`S 10min k.riis 250g</t>
  </si>
  <si>
    <t>UNCLE BEN`S 20min pik.riis 500</t>
  </si>
  <si>
    <t>VALDO riis Basmati 0,5kg</t>
  </si>
  <si>
    <t>VALDO riis Ekstra 0,5kg</t>
  </si>
  <si>
    <t>VILLA ITALIA Makar. Cavatappi 50</t>
  </si>
  <si>
    <t>VILLA ITALIA Makar. Ditali 500g</t>
  </si>
  <si>
    <t>VILLA ITALIA Makar. Farfalle 500 LIPS</t>
  </si>
  <si>
    <t>VILLA ITALIA Makar. Fusilli</t>
  </si>
  <si>
    <t>VILLA ITALIA Makar. Gnocchi 500g</t>
  </si>
  <si>
    <t>VILLA ITALIA Makar. Lasagne laast</t>
  </si>
  <si>
    <t>VILLA ITALIA Makar. Lumachine sar</t>
  </si>
  <si>
    <t>VILLA ITALIA Makar. Penne ziti rigate</t>
  </si>
  <si>
    <t>VILLA ITALIA Makar. Semi di cicoria</t>
  </si>
  <si>
    <t>VILLA ITALIA Makar. Spaghetti 500</t>
  </si>
  <si>
    <t>VILMA Tuhksuhkur 300g</t>
  </si>
  <si>
    <t>VOIMIX margariin 400g</t>
  </si>
  <si>
    <t>VONK Juustuviilud Creamy 150 g</t>
  </si>
  <si>
    <t>VONK Juustuviilud Dutch 150 g</t>
  </si>
  <si>
    <t>VONK Juustuviilud Mild 150g</t>
  </si>
  <si>
    <t>VONK Juustuviilud natural 150g</t>
  </si>
  <si>
    <t>Funktsioonide tabuleerimine ja graafikud. Variant 1</t>
  </si>
  <si>
    <t>algus</t>
  </si>
  <si>
    <t>lõpp</t>
  </si>
  <si>
    <t>jaotisi</t>
  </si>
  <si>
    <t>samm</t>
  </si>
  <si>
    <t>p</t>
  </si>
  <si>
    <r>
      <t>y</t>
    </r>
    <r>
      <rPr>
        <b/>
        <vertAlign val="subscript"/>
        <sz val="12"/>
        <rFont val="Arial"/>
        <family val="2"/>
      </rPr>
      <t>min</t>
    </r>
  </si>
  <si>
    <r>
      <t>y</t>
    </r>
    <r>
      <rPr>
        <b/>
        <vertAlign val="subscript"/>
        <sz val="12"/>
        <rFont val="Arial"/>
        <family val="2"/>
      </rPr>
      <t>max</t>
    </r>
  </si>
  <si>
    <r>
      <t>z</t>
    </r>
    <r>
      <rPr>
        <b/>
        <vertAlign val="subscript"/>
        <sz val="12"/>
        <rFont val="Arial"/>
        <family val="2"/>
      </rPr>
      <t>kesk</t>
    </r>
  </si>
  <si>
    <t>x</t>
  </si>
  <si>
    <t>y</t>
  </si>
  <si>
    <t>z</t>
  </si>
  <si>
    <t>Aasta</t>
  </si>
  <si>
    <t>Rahvaarv</t>
  </si>
  <si>
    <t>Mehed</t>
  </si>
  <si>
    <t>Naised</t>
  </si>
  <si>
    <t>..</t>
  </si>
  <si>
    <t>Kaubaartikkel</t>
  </si>
  <si>
    <t>Kauba nimetus</t>
  </si>
  <si>
    <t>Kogus</t>
  </si>
  <si>
    <t>täna</t>
  </si>
  <si>
    <t>Jalgpallurite jagunemine vanusegruppidesse</t>
  </si>
  <si>
    <t>Nimi</t>
  </si>
  <si>
    <t>Sünniaeg</t>
  </si>
  <si>
    <t>Vanus</t>
  </si>
  <si>
    <t>Vanusegrupp</t>
  </si>
  <si>
    <t>min</t>
  </si>
  <si>
    <t>grupp</t>
  </si>
  <si>
    <t>mitu</t>
  </si>
  <si>
    <t>Matvei Igonen</t>
  </si>
  <si>
    <t>20 ja nooremad</t>
  </si>
  <si>
    <t>Sergei Lepmets</t>
  </si>
  <si>
    <t>21-25</t>
  </si>
  <si>
    <t>Mihkel Aksalu</t>
  </si>
  <si>
    <t>26-30</t>
  </si>
  <si>
    <t>Karol Mets</t>
  </si>
  <si>
    <t>üle 30</t>
  </si>
  <si>
    <t>Joonas Tamm</t>
  </si>
  <si>
    <t>Kokku:</t>
  </si>
  <si>
    <t>Madis Vihmann</t>
  </si>
  <si>
    <t>Ragnar Klavan</t>
  </si>
  <si>
    <t>Taijo Teniste</t>
  </si>
  <si>
    <t>Gert Kams</t>
  </si>
  <si>
    <t>Märten Kuusk</t>
  </si>
  <si>
    <t>Artur Pikk</t>
  </si>
  <si>
    <t>Ken Kallaste</t>
  </si>
  <si>
    <t>Aleksandr Dmitrijev</t>
  </si>
  <si>
    <t>Konstantin Vassiljev</t>
  </si>
  <si>
    <t>Vladislav Kreida</t>
  </si>
  <si>
    <t>Mattias Käit</t>
  </si>
  <si>
    <t>Mihkel Ainsalu</t>
  </si>
  <si>
    <t>Vlasiy Sinyavskiy</t>
  </si>
  <si>
    <t>Frank Liivak</t>
  </si>
  <si>
    <t>Henrik Ojamaa</t>
  </si>
  <si>
    <t>Erik Sorga</t>
  </si>
  <si>
    <t>Sergei Zenjov</t>
  </si>
  <si>
    <t>Rauno Sappinen</t>
  </si>
  <si>
    <t>Grand Total</t>
  </si>
  <si>
    <t>Row Labels</t>
  </si>
  <si>
    <t>Count of Vanus</t>
  </si>
  <si>
    <t>AS XY</t>
  </si>
  <si>
    <t>AS XY reg nr. 01232089</t>
  </si>
  <si>
    <t>SULARAHAARVE:</t>
  </si>
  <si>
    <t>LUHA 100, TALLINN</t>
  </si>
  <si>
    <t>KUUPÄEV:</t>
  </si>
  <si>
    <t>Hind KM-ga</t>
  </si>
  <si>
    <t>Summa</t>
  </si>
  <si>
    <t>Maks</t>
  </si>
  <si>
    <t>summa</t>
  </si>
  <si>
    <t>Keskmine</t>
  </si>
  <si>
    <t>Mitu suurem</t>
  </si>
  <si>
    <t>S_Hind KM_ga</t>
  </si>
  <si>
    <t>Käibemaks</t>
  </si>
  <si>
    <t>Hind KM-ta</t>
  </si>
  <si>
    <t xml:space="preserve">abs. alusjuurdekasv </t>
  </si>
  <si>
    <t>aheljuurdekasvutempo</t>
  </si>
  <si>
    <t>Rahvaarv juurdekasv</t>
  </si>
  <si>
    <t>Mehed juurdekasv</t>
  </si>
  <si>
    <t>Naised juurdekasv</t>
  </si>
  <si>
    <t>Rahvaarv juurdekasvutempo</t>
  </si>
  <si>
    <t>Mehed juurdekasvutempo</t>
  </si>
  <si>
    <t>Naised juurdekasvutempo</t>
  </si>
  <si>
    <t xml:space="preserve">Aegrea väärtused on alati järjestatud ja </t>
  </si>
  <si>
    <t>selle muutmine ei ole lubatud.</t>
  </si>
  <si>
    <t>Tunnuste liigitus:</t>
  </si>
  <si>
    <t xml:space="preserve">• varusuurused – väärtuse saab leida mingi </t>
  </si>
  <si>
    <t xml:space="preserve">ajamomendi jaoks (nt kauba hind, rahvaarv, </t>
  </si>
  <si>
    <t>temperatuur jm)</t>
  </si>
  <si>
    <t xml:space="preserve">• voosuurused – väärtus esineb mingi ajaperioodi </t>
  </si>
  <si>
    <t>jaoks (nt kulud, tulud, sündide/surmade arv jm)</t>
  </si>
  <si>
    <t xml:space="preserve">• intensiivsussuurused on erinevate varu- ja </t>
  </si>
  <si>
    <t>voosuuruste suhted (nt tööviljakus, kasvutempo)</t>
  </si>
  <si>
    <t>Aegread</t>
  </si>
  <si>
    <t>Moment- ja perioodread</t>
  </si>
  <si>
    <t>Aegread jagunevad kahte klassi:</t>
  </si>
  <si>
    <t xml:space="preserve">• momentread – iga element on seotud teatud </t>
  </si>
  <si>
    <t>ajamomendiga</t>
  </si>
  <si>
    <t xml:space="preserve">• perioodread – iga element on seotud mingi </t>
  </si>
  <si>
    <t>ajavahemikuga, perioodiga</t>
  </si>
  <si>
    <t>− võrdperioodsed – ajamomentide vahed on võrdsed</t>
  </si>
  <si>
    <t>− mittevõrdperioodsed – vahed ei ole võrdsed</t>
  </si>
  <si>
    <t>Momentreast võib saada perioodrea:</t>
  </si>
  <si>
    <t xml:space="preserve">• rahvaarvud erinevatel aastatel on momentrida, </t>
  </si>
  <si>
    <t>rahvaarvu muutus on perioodrida.</t>
  </si>
  <si>
    <t xml:space="preserve">• elektrienergia arvesti näidu muutumine ajas on </t>
  </si>
  <si>
    <t>momentrida. Selle alusel saadud elektrienergia</t>
  </si>
  <si>
    <t xml:space="preserve">kulu tunnis (päevas, kuus) on perioodrida. </t>
  </si>
  <si>
    <t>Aegridade keskmised</t>
  </si>
  <si>
    <t xml:space="preserve">Keskmise taseme määramine sõltub sellest, kas </t>
  </si>
  <si>
    <t xml:space="preserve">tegemist on periood- või momentreaga. </t>
  </si>
  <si>
    <t xml:space="preserve">• Perioodridade korral kasutatakse keskmiste </t>
  </si>
  <si>
    <t xml:space="preserve">tasemete leidmiseks aritmeetilist keskmist. </t>
  </si>
  <si>
    <t xml:space="preserve">• Pideva suuruse momentrea korral kasutatakse </t>
  </si>
  <si>
    <t xml:space="preserve">kronoloogilist keskmist, mis on momentreast </t>
  </si>
  <si>
    <t xml:space="preserve">leitud perioodrea keskmiste aritmeetiline </t>
  </si>
  <si>
    <t>keskmine.</t>
  </si>
  <si>
    <t xml:space="preserve">− Perioodi keskmine on perioodi alg- ja </t>
  </si>
  <si>
    <t>lõppmomendi väärtuste aritmeetiline keskmine.</t>
  </si>
  <si>
    <t xml:space="preserve">− Seejärel leitakse perioodide keskmiste </t>
  </si>
  <si>
    <t>aritmeetiline keskmine.</t>
  </si>
  <si>
    <t>Juurdekasvud ja kasvutempod</t>
  </si>
  <si>
    <t xml:space="preserve">• Absoluutne juurdekasv on aegrea kahe väärtuse </t>
  </si>
  <si>
    <t>vahe</t>
  </si>
  <si>
    <t>• Juurdekasvutempo ehk suhteline juurdekasv</t>
  </si>
  <si>
    <t>on absoluutse juurdekasvu ja suuruse väärtuse</t>
  </si>
  <si>
    <t xml:space="preserve">jagatis. </t>
  </si>
  <si>
    <t>Jagatakse eelmise või vaadeldava perioodi väärtusega:</t>
  </si>
  <si>
    <t xml:space="preserve">− aheljuurdekasvutempo </t>
  </si>
  <si>
    <t>− tagasivaatav aheljuurdekasvutempo</t>
  </si>
  <si>
    <t>• Kasvutempo ehk indeks on nähtust</t>
  </si>
  <si>
    <t xml:space="preserve">iseloomustava arvväärtuse suhe mingi eelmisel </t>
  </si>
  <si>
    <t xml:space="preserve">ajamomendil (või perioodil) olnud arvväärtusesse. </t>
  </si>
  <si>
    <t xml:space="preserve">NB! juurdekasvude arv on ühe võrra väiksem </t>
  </si>
  <si>
    <t>rea väärtuste arvust ehk aegrea pikkusest</t>
  </si>
  <si>
    <t>Ahel- ja alusjuurdekasv</t>
  </si>
  <si>
    <t xml:space="preserve">➢ Aheljuurdekasv, -kasvutempo või -indeks on </t>
  </si>
  <si>
    <t>muutus aegrea eelmise elemendiga võrreldes</t>
  </si>
  <si>
    <t>➢ Alusjuurdekasv, -kasvutempo või -indeks on muutus</t>
  </si>
  <si>
    <t xml:space="preserve">mingi muu aluseks võetud momendi või perioodi </t>
  </si>
  <si>
    <t>(baasi) suhtes</t>
  </si>
  <si>
    <t>Ajas toimuvate muutuste iseloomustamisel kasutatakse:</t>
  </si>
  <si>
    <t>• absoluutne ahel- ja alusjuurdekasv</t>
  </si>
  <si>
    <t xml:space="preserve">• suhteline ahel- ja alusjuurdekasv ehk </t>
  </si>
  <si>
    <t>juurdekasvutempo</t>
  </si>
  <si>
    <t>• suhteline ahel- ja aluskasvutempo ehk indeks</t>
  </si>
  <si>
    <t xml:space="preserve">NB! juurdekasv ja juurdekasvutempo võivad olla nii </t>
  </si>
  <si>
    <t>positiivsed kui ka negatiivsed;</t>
  </si>
  <si>
    <t>kasvutempot tuleb võrrelda arvuga 1.</t>
  </si>
  <si>
    <t>Suhteline aheljuurdekasv</t>
  </si>
  <si>
    <t>Eesti</t>
  </si>
  <si>
    <t>Läti</t>
  </si>
  <si>
    <t>Leedu</t>
  </si>
  <si>
    <t>Eesti jkt</t>
  </si>
  <si>
    <t>Läti jkt</t>
  </si>
  <si>
    <t>Leedu jkt</t>
  </si>
  <si>
    <t>nii pole õige</t>
  </si>
  <si>
    <t>Abs. ahel- juurdekasv</t>
  </si>
  <si>
    <t>Abs. alus-juurdekasv</t>
  </si>
  <si>
    <t>Suht. ahel- juurdekasv</t>
  </si>
  <si>
    <t>Suht. alus-juurdekasv</t>
  </si>
  <si>
    <t>Ahel-indeks</t>
  </si>
  <si>
    <t>Alus-indeks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</si>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</sst>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\ [$€-425]_-;\-* #,##0.00\ [$€-425]_-;_-* &quot;-&quot;??\ [$€-425]_-;_-@_-"/>
  </numFmts>
  <fonts count="2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204"/>
    </font>
    <font>
      <sz val="14"/>
      <color indexed="12"/>
      <name val="Arial"/>
      <family val="2"/>
      <charset val="204"/>
    </font>
    <font>
      <sz val="12"/>
      <name val="Arial"/>
      <family val="2"/>
      <charset val="204"/>
    </font>
    <font>
      <sz val="14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2"/>
      <name val="Arial"/>
      <family val="2"/>
      <charset val="186"/>
    </font>
    <font>
      <b/>
      <sz val="14"/>
      <name val="Arial"/>
      <family val="2"/>
      <charset val="186"/>
    </font>
    <font>
      <b/>
      <sz val="16"/>
      <color indexed="12"/>
      <name val="Arial"/>
      <family val="2"/>
    </font>
    <font>
      <b/>
      <sz val="12"/>
      <name val="Arial"/>
      <family val="2"/>
    </font>
    <font>
      <b/>
      <vertAlign val="subscript"/>
      <sz val="12"/>
      <name val="Arial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</font>
    <font>
      <b/>
      <sz val="12"/>
      <color theme="1"/>
      <name val="Arial"/>
      <family val="2"/>
      <charset val="186"/>
    </font>
    <font>
      <b/>
      <sz val="26"/>
      <name val="Bookman Old Style"/>
      <family val="1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0"/>
      <color indexed="81"/>
      <name val="Tahoma"/>
      <family val="2"/>
    </font>
    <font>
      <sz val="11"/>
      <color theme="1"/>
      <name val="Calibri"/>
      <family val="2"/>
      <charset val="186"/>
      <scheme val="minor"/>
    </font>
    <font>
      <sz val="12"/>
      <color rgb="FF000000"/>
      <name val="Calibri"/>
      <family val="2"/>
      <charset val="186"/>
      <scheme val="minor"/>
    </font>
    <font>
      <sz val="14"/>
      <color theme="1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9" fontId="18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1" applyFont="1"/>
    <xf numFmtId="0" fontId="3" fillId="0" borderId="0" xfId="1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164" fontId="3" fillId="0" borderId="0" xfId="1" applyNumberFormat="1" applyFont="1"/>
    <xf numFmtId="0" fontId="7" fillId="0" borderId="0" xfId="2" applyFont="1"/>
    <xf numFmtId="0" fontId="8" fillId="0" borderId="0" xfId="2" applyFont="1"/>
    <xf numFmtId="0" fontId="6" fillId="0" borderId="0" xfId="2"/>
    <xf numFmtId="0" fontId="9" fillId="3" borderId="2" xfId="2" applyFont="1" applyFill="1" applyBorder="1" applyAlignment="1">
      <alignment horizontal="center"/>
    </xf>
    <xf numFmtId="0" fontId="6" fillId="0" borderId="2" xfId="2" applyBorder="1" applyAlignment="1">
      <alignment horizontal="center"/>
    </xf>
    <xf numFmtId="0" fontId="11" fillId="0" borderId="0" xfId="0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0" fontId="12" fillId="0" borderId="0" xfId="0" applyFont="1"/>
    <xf numFmtId="2" fontId="6" fillId="0" borderId="0" xfId="2" applyNumberFormat="1"/>
    <xf numFmtId="2" fontId="6" fillId="0" borderId="2" xfId="2" applyNumberFormat="1" applyBorder="1"/>
    <xf numFmtId="14" fontId="0" fillId="4" borderId="0" xfId="0" applyNumberFormat="1" applyFill="1"/>
    <xf numFmtId="0" fontId="13" fillId="2" borderId="3" xfId="0" applyFont="1" applyFill="1" applyBorder="1" applyAlignment="1">
      <alignment vertical="center"/>
    </xf>
    <xf numFmtId="14" fontId="5" fillId="0" borderId="0" xfId="0" applyNumberFormat="1" applyFont="1"/>
    <xf numFmtId="0" fontId="0" fillId="0" borderId="0" xfId="0" applyAlignment="1">
      <alignment horizontal="left"/>
    </xf>
    <xf numFmtId="0" fontId="0" fillId="0" borderId="0" xfId="0" pivotButton="1"/>
    <xf numFmtId="0" fontId="14" fillId="0" borderId="0" xfId="3" applyFont="1"/>
    <xf numFmtId="0" fontId="1" fillId="0" borderId="0" xfId="3"/>
    <xf numFmtId="0" fontId="1" fillId="0" borderId="0" xfId="3" applyAlignment="1">
      <alignment horizontal="center"/>
    </xf>
    <xf numFmtId="0" fontId="15" fillId="0" borderId="0" xfId="3" applyFont="1"/>
    <xf numFmtId="0" fontId="15" fillId="0" borderId="0" xfId="3" applyFont="1" applyAlignment="1">
      <alignment horizontal="right"/>
    </xf>
    <xf numFmtId="0" fontId="3" fillId="0" borderId="0" xfId="3" applyFont="1" applyAlignment="1">
      <alignment horizontal="right"/>
    </xf>
    <xf numFmtId="0" fontId="15" fillId="0" borderId="0" xfId="3" applyFont="1" applyAlignment="1">
      <alignment horizontal="center"/>
    </xf>
    <xf numFmtId="14" fontId="6" fillId="0" borderId="0" xfId="3" applyNumberFormat="1" applyFont="1"/>
    <xf numFmtId="0" fontId="4" fillId="0" borderId="4" xfId="0" applyFont="1" applyBorder="1" applyAlignment="1">
      <alignment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9" fontId="3" fillId="0" borderId="0" xfId="1" applyNumberFormat="1" applyFont="1"/>
    <xf numFmtId="0" fontId="15" fillId="0" borderId="4" xfId="3" applyFont="1" applyBorder="1"/>
    <xf numFmtId="0" fontId="16" fillId="0" borderId="5" xfId="3" applyFont="1" applyBorder="1" applyAlignment="1">
      <alignment horizontal="left"/>
    </xf>
    <xf numFmtId="0" fontId="15" fillId="0" borderId="5" xfId="3" applyFont="1" applyBorder="1" applyAlignment="1">
      <alignment horizontal="center"/>
    </xf>
    <xf numFmtId="165" fontId="16" fillId="0" borderId="5" xfId="3" applyNumberFormat="1" applyFont="1" applyBorder="1"/>
    <xf numFmtId="165" fontId="16" fillId="0" borderId="6" xfId="3" applyNumberFormat="1" applyFont="1" applyBorder="1"/>
    <xf numFmtId="0" fontId="3" fillId="0" borderId="0" xfId="3" applyFont="1"/>
    <xf numFmtId="165" fontId="3" fillId="0" borderId="0" xfId="3" applyNumberFormat="1" applyFont="1"/>
    <xf numFmtId="0" fontId="15" fillId="0" borderId="7" xfId="3" applyFont="1" applyBorder="1"/>
    <xf numFmtId="0" fontId="16" fillId="0" borderId="8" xfId="3" applyFont="1" applyBorder="1" applyAlignment="1">
      <alignment horizontal="left"/>
    </xf>
    <xf numFmtId="0" fontId="15" fillId="0" borderId="8" xfId="3" applyFont="1" applyBorder="1" applyAlignment="1">
      <alignment horizontal="center"/>
    </xf>
    <xf numFmtId="165" fontId="16" fillId="0" borderId="8" xfId="3" applyNumberFormat="1" applyFont="1" applyBorder="1"/>
    <xf numFmtId="165" fontId="16" fillId="0" borderId="9" xfId="3" applyNumberFormat="1" applyFont="1" applyBorder="1"/>
    <xf numFmtId="0" fontId="15" fillId="0" borderId="10" xfId="3" applyFont="1" applyBorder="1"/>
    <xf numFmtId="0" fontId="15" fillId="0" borderId="11" xfId="3" applyFont="1" applyBorder="1" applyAlignment="1">
      <alignment horizontal="left"/>
    </xf>
    <xf numFmtId="0" fontId="15" fillId="0" borderId="11" xfId="3" applyFont="1" applyBorder="1" applyAlignment="1">
      <alignment horizontal="center"/>
    </xf>
    <xf numFmtId="165" fontId="15" fillId="0" borderId="11" xfId="3" applyNumberFormat="1" applyFont="1" applyBorder="1"/>
    <xf numFmtId="165" fontId="15" fillId="0" borderId="12" xfId="3" applyNumberFormat="1" applyFont="1" applyBorder="1"/>
    <xf numFmtId="165" fontId="1" fillId="0" borderId="0" xfId="3" applyNumberFormat="1"/>
    <xf numFmtId="10" fontId="0" fillId="0" borderId="0" xfId="4" applyNumberFormat="1" applyFont="1"/>
    <xf numFmtId="0" fontId="11" fillId="0" borderId="0" xfId="0" applyFont="1" applyAlignment="1">
      <alignment wrapText="1"/>
    </xf>
    <xf numFmtId="0" fontId="4" fillId="0" borderId="0" xfId="0" applyFont="1"/>
    <xf numFmtId="0" fontId="20" fillId="0" borderId="0" xfId="0" applyFont="1"/>
    <xf numFmtId="2" fontId="0" fillId="0" borderId="0" xfId="0" applyNumberFormat="1"/>
    <xf numFmtId="0" fontId="22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13" xfId="0" applyNumberFormat="1" applyBorder="1"/>
    <xf numFmtId="0" fontId="21" fillId="0" borderId="14" xfId="0" applyFont="1" applyBorder="1"/>
    <xf numFmtId="3" fontId="22" fillId="0" borderId="15" xfId="0" applyNumberFormat="1" applyFont="1" applyBorder="1"/>
    <xf numFmtId="0" fontId="0" fillId="0" borderId="16" xfId="0" applyBorder="1"/>
    <xf numFmtId="3" fontId="22" fillId="0" borderId="0" xfId="0" applyNumberFormat="1" applyFont="1"/>
    <xf numFmtId="0" fontId="16" fillId="0" borderId="10" xfId="0" applyFont="1" applyBorder="1"/>
    <xf numFmtId="0" fontId="16" fillId="0" borderId="11" xfId="0" applyFont="1" applyBorder="1" applyAlignment="1">
      <alignment horizontal="left"/>
    </xf>
    <xf numFmtId="0" fontId="16" fillId="0" borderId="11" xfId="0" applyFont="1" applyBorder="1" applyAlignment="1">
      <alignment horizontal="center"/>
    </xf>
    <xf numFmtId="0" fontId="16" fillId="0" borderId="11" xfId="0" applyFont="1" applyBorder="1"/>
    <xf numFmtId="165" fontId="16" fillId="0" borderId="12" xfId="0" applyNumberFormat="1" applyFont="1" applyBorder="1"/>
    <xf numFmtId="0" fontId="16" fillId="0" borderId="10" xfId="3" applyFont="1" applyBorder="1"/>
    <xf numFmtId="0" fontId="16" fillId="0" borderId="11" xfId="3" applyFont="1" applyBorder="1" applyAlignment="1">
      <alignment horizontal="left"/>
    </xf>
    <xf numFmtId="0" fontId="16" fillId="0" borderId="11" xfId="3" applyFont="1" applyBorder="1" applyAlignment="1">
      <alignment horizontal="center"/>
    </xf>
    <xf numFmtId="165" fontId="16" fillId="0" borderId="11" xfId="3" applyNumberFormat="1" applyFont="1" applyBorder="1"/>
    <xf numFmtId="165" fontId="16" fillId="0" borderId="12" xfId="3" applyNumberFormat="1" applyFont="1" applyBorder="1"/>
    <xf numFmtId="0" fontId="19" fillId="0" borderId="0" xfId="0" applyFont="1" applyAlignment="1">
      <alignment horizontal="center"/>
    </xf>
    <xf numFmtId="0" fontId="0" fillId="0" borderId="2" xfId="0" applyBorder="1" applyAlignment="1">
      <alignment horizontal="center"/>
    </xf>
  </cellXfs>
  <cellStyles count="5">
    <cellStyle name="Normal" xfId="0" builtinId="0"/>
    <cellStyle name="Normal 2" xfId="2" xr:uid="{00000000-0005-0000-0000-000001000000}"/>
    <cellStyle name="Normal_ARVE" xfId="3" xr:uid="{00000000-0005-0000-0000-000002000000}"/>
    <cellStyle name="Normal_kaks_hinnakirja" xfId="1" xr:uid="{00000000-0005-0000-0000-000003000000}"/>
    <cellStyle name="Percent" xfId="4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-* #,##0.00\ [$€-425]_-;\-* #,##0.00\ [$€-425]_-;_-* &quot;-&quot;??\ [$€-425]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.00\ [$€-425]_-;\-* #,##0.00\ [$€-425]_-;_-* &quot;-&quot;??\ [$€-425]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.00\ [$€-425]_-;\-* #,##0.00\ [$€-425]_-;_-* &quot;-&quot;??\ [$€-425]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Funktsioonid Y ja 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Fun_tab1_N!$C$8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Fun_tab1_N!$B$9:$B$29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Fun_tab1_N!$C$9:$C$29</c:f>
              <c:numCache>
                <c:formatCode>0.00</c:formatCode>
                <c:ptCount val="21"/>
                <c:pt idx="0">
                  <c:v>-0.84193056732976213</c:v>
                </c:pt>
                <c:pt idx="1">
                  <c:v>0.41547004587670799</c:v>
                </c:pt>
                <c:pt idx="2">
                  <c:v>-0.54791447390446779</c:v>
                </c:pt>
                <c:pt idx="3">
                  <c:v>-2.6939731488413168</c:v>
                </c:pt>
                <c:pt idx="4">
                  <c:v>-2.2476863752900278</c:v>
                </c:pt>
                <c:pt idx="5">
                  <c:v>0.33917218044928332</c:v>
                </c:pt>
                <c:pt idx="6">
                  <c:v>1.1352037429618924</c:v>
                </c:pt>
                <c:pt idx="7">
                  <c:v>-0.1785699082496302</c:v>
                </c:pt>
                <c:pt idx="8">
                  <c:v>0</c:v>
                </c:pt>
                <c:pt idx="9">
                  <c:v>2.2153807878123861</c:v>
                </c:pt>
                <c:pt idx="10">
                  <c:v>2.7278922804770449</c:v>
                </c:pt>
                <c:pt idx="11">
                  <c:v>0.37153337462150493</c:v>
                </c:pt>
                <c:pt idx="12">
                  <c:v>-1.2267063999049068</c:v>
                </c:pt>
                <c:pt idx="13">
                  <c:v>-0.20349485940270645</c:v>
                </c:pt>
                <c:pt idx="14">
                  <c:v>0.34883362697318027</c:v>
                </c:pt>
                <c:pt idx="15">
                  <c:v>-1.5790218571903594</c:v>
                </c:pt>
                <c:pt idx="16">
                  <c:v>-2.9383717218207628</c:v>
                </c:pt>
                <c:pt idx="17">
                  <c:v>-1.157793334382389</c:v>
                </c:pt>
                <c:pt idx="18">
                  <c:v>1.0667877862439166</c:v>
                </c:pt>
                <c:pt idx="19">
                  <c:v>0.6323812050384181</c:v>
                </c:pt>
                <c:pt idx="20">
                  <c:v>-0.45661633974115162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50D-4919-AE2D-7F35A1ADE6E1}"/>
            </c:ext>
          </c:extLst>
        </c:ser>
        <c:ser>
          <c:idx val="1"/>
          <c:order val="1"/>
          <c:tx>
            <c:strRef>
              <c:f>Fun_tab1_N!$D$8</c:f>
              <c:strCache>
                <c:ptCount val="1"/>
                <c:pt idx="0">
                  <c:v>z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Fun_tab1_N!$B$9:$B$29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Fun_tab1_N!$D$9:$D$29</c:f>
              <c:numCache>
                <c:formatCode>0.00</c:formatCode>
                <c:ptCount val="21"/>
                <c:pt idx="0">
                  <c:v>-2.6641651016669874</c:v>
                </c:pt>
                <c:pt idx="1">
                  <c:v>-2.7386463011213418</c:v>
                </c:pt>
                <c:pt idx="2">
                  <c:v>4.9435230909333461</c:v>
                </c:pt>
                <c:pt idx="3">
                  <c:v>-1.3758166902579847</c:v>
                </c:pt>
                <c:pt idx="4">
                  <c:v>-3.7984395642941067</c:v>
                </c:pt>
                <c:pt idx="5">
                  <c:v>4.5372339072509806</c:v>
                </c:pt>
                <c:pt idx="6">
                  <c:v>2.2128489940253928E-2</c:v>
                </c:pt>
                <c:pt idx="7">
                  <c:v>-4.5556513094233848</c:v>
                </c:pt>
                <c:pt idx="8">
                  <c:v>3.7695112717165231</c:v>
                </c:pt>
                <c:pt idx="9">
                  <c:v>1.4183109273161312</c:v>
                </c:pt>
                <c:pt idx="10">
                  <c:v>-4.9499624830022269</c:v>
                </c:pt>
                <c:pt idx="11">
                  <c:v>2.7015115293406988</c:v>
                </c:pt>
                <c:pt idx="12">
                  <c:v>2.7015115293406988</c:v>
                </c:pt>
                <c:pt idx="13">
                  <c:v>-2.2704074859237844</c:v>
                </c:pt>
                <c:pt idx="14">
                  <c:v>-2.8767728239894153</c:v>
                </c:pt>
                <c:pt idx="15">
                  <c:v>-0.83824649459677758</c:v>
                </c:pt>
                <c:pt idx="16">
                  <c:v>1.9709597961563672</c:v>
                </c:pt>
                <c:pt idx="17">
                  <c:v>2.9680747398701453</c:v>
                </c:pt>
                <c:pt idx="18">
                  <c:v>1.2363554557252698</c:v>
                </c:pt>
                <c:pt idx="19">
                  <c:v>-1.6320633326681093</c:v>
                </c:pt>
                <c:pt idx="20">
                  <c:v>-2.9999706196521103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50D-4919-AE2D-7F35A1ADE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366192"/>
        <c:axId val="491371112"/>
      </c:scatterChart>
      <c:valAx>
        <c:axId val="491366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91371112"/>
        <c:crosses val="autoZero"/>
        <c:crossBetween val="midCat"/>
        <c:majorUnit val="1"/>
      </c:valAx>
      <c:valAx>
        <c:axId val="49137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913661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Meeskond!$E$1</c:f>
          <c:strCache>
            <c:ptCount val="1"/>
            <c:pt idx="0">
              <c:v>Jalgpallurite jagunemine vanusegruppidesse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43E-4B13-86E9-D82C19D126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43E-4B13-86E9-D82C19D126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43E-4B13-86E9-D82C19D126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43E-4B13-86E9-D82C19D126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Meeskond!$G$4:$G$7</c:f>
              <c:strCache>
                <c:ptCount val="4"/>
                <c:pt idx="0">
                  <c:v>20 ja nooremad</c:v>
                </c:pt>
                <c:pt idx="1">
                  <c:v>21-25</c:v>
                </c:pt>
                <c:pt idx="2">
                  <c:v>26-30</c:v>
                </c:pt>
                <c:pt idx="3">
                  <c:v>üle 30</c:v>
                </c:pt>
              </c:strCache>
            </c:strRef>
          </c:cat>
          <c:val>
            <c:numRef>
              <c:f>Meeskond!$H$4:$H$7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8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3E-4B13-86E9-D82C19D126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[Harjutus_04_Tehtud.xlsx]Meeskond!PivotTable1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25531780402449694"/>
          <c:y val="0.22666375036453776"/>
          <c:w val="0.40047572178477692"/>
          <c:h val="0.66745953630796151"/>
        </c:manualLayout>
      </c:layout>
      <c:pieChart>
        <c:varyColors val="1"/>
        <c:ser>
          <c:idx val="0"/>
          <c:order val="0"/>
          <c:tx>
            <c:strRef>
              <c:f>Meeskond!$F$26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70-492C-A939-18E987753E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70-492C-A939-18E987753E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70-492C-A939-18E987753E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Meeskond!$E$27:$E$30</c:f>
              <c:strCache>
                <c:ptCount val="3"/>
                <c:pt idx="0">
                  <c:v>21-25</c:v>
                </c:pt>
                <c:pt idx="1">
                  <c:v>26-30</c:v>
                </c:pt>
                <c:pt idx="2">
                  <c:v>üle 30</c:v>
                </c:pt>
              </c:strCache>
            </c:strRef>
          </c:cat>
          <c:val>
            <c:numRef>
              <c:f>Meeskond!$F$27:$F$30</c:f>
              <c:numCache>
                <c:formatCode>General</c:formatCode>
                <c:ptCount val="3"/>
                <c:pt idx="0">
                  <c:v>10</c:v>
                </c:pt>
                <c:pt idx="1">
                  <c:v>4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C-48D4-A97E-F952AB9F053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Mehed</a:t>
            </a:r>
            <a:r>
              <a:rPr lang="et-EE"/>
              <a:t> ja Naised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Rahvaarv!$C$5</c:f>
              <c:strCache>
                <c:ptCount val="1"/>
                <c:pt idx="0">
                  <c:v>Mehed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Rahvaarv!$A$6:$A$75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Rahvaarv!$C$6:$C$75</c:f>
              <c:numCache>
                <c:formatCode>#,##0</c:formatCode>
                <c:ptCount val="70"/>
                <c:pt idx="0">
                  <c:v>432506</c:v>
                </c:pt>
                <c:pt idx="1">
                  <c:v>447177</c:v>
                </c:pt>
                <c:pt idx="2">
                  <c:v>460175</c:v>
                </c:pt>
                <c:pt idx="3">
                  <c:v>470927</c:v>
                </c:pt>
                <c:pt idx="4">
                  <c:v>486088</c:v>
                </c:pt>
                <c:pt idx="5">
                  <c:v>496035</c:v>
                </c:pt>
                <c:pt idx="6">
                  <c:v>503586</c:v>
                </c:pt>
                <c:pt idx="7">
                  <c:v>507687</c:v>
                </c:pt>
                <c:pt idx="8">
                  <c:v>515564</c:v>
                </c:pt>
                <c:pt idx="9">
                  <c:v>523118</c:v>
                </c:pt>
                <c:pt idx="10">
                  <c:v>532034</c:v>
                </c:pt>
                <c:pt idx="11">
                  <c:v>538783</c:v>
                </c:pt>
                <c:pt idx="12">
                  <c:v>547734</c:v>
                </c:pt>
                <c:pt idx="13">
                  <c:v>557386</c:v>
                </c:pt>
                <c:pt idx="14">
                  <c:v>567580</c:v>
                </c:pt>
                <c:pt idx="15">
                  <c:v>578142</c:v>
                </c:pt>
                <c:pt idx="16">
                  <c:v>588549</c:v>
                </c:pt>
                <c:pt idx="17">
                  <c:v>595864</c:v>
                </c:pt>
                <c:pt idx="18">
                  <c:v>601452</c:v>
                </c:pt>
                <c:pt idx="19">
                  <c:v>611290</c:v>
                </c:pt>
                <c:pt idx="20">
                  <c:v>618455</c:v>
                </c:pt>
                <c:pt idx="21">
                  <c:v>626720</c:v>
                </c:pt>
                <c:pt idx="22">
                  <c:v>635786</c:v>
                </c:pt>
                <c:pt idx="23">
                  <c:v>643439</c:v>
                </c:pt>
                <c:pt idx="24">
                  <c:v>650352</c:v>
                </c:pt>
                <c:pt idx="25">
                  <c:v>656622</c:v>
                </c:pt>
                <c:pt idx="26">
                  <c:v>662555</c:v>
                </c:pt>
                <c:pt idx="27">
                  <c:v>667676</c:v>
                </c:pt>
                <c:pt idx="28">
                  <c:v>673379</c:v>
                </c:pt>
                <c:pt idx="29">
                  <c:v>677274</c:v>
                </c:pt>
                <c:pt idx="30">
                  <c:v>681573</c:v>
                </c:pt>
                <c:pt idx="31">
                  <c:v>686506</c:v>
                </c:pt>
                <c:pt idx="32">
                  <c:v>692408</c:v>
                </c:pt>
                <c:pt idx="33">
                  <c:v>697982</c:v>
                </c:pt>
                <c:pt idx="34">
                  <c:v>703214</c:v>
                </c:pt>
                <c:pt idx="35">
                  <c:v>708088</c:v>
                </c:pt>
                <c:pt idx="36">
                  <c:v>713979</c:v>
                </c:pt>
                <c:pt idx="37">
                  <c:v>720578</c:v>
                </c:pt>
                <c:pt idx="38">
                  <c:v>727183</c:v>
                </c:pt>
                <c:pt idx="39">
                  <c:v>731392</c:v>
                </c:pt>
                <c:pt idx="40">
                  <c:v>734538</c:v>
                </c:pt>
                <c:pt idx="41">
                  <c:v>733549</c:v>
                </c:pt>
                <c:pt idx="42">
                  <c:v>726755</c:v>
                </c:pt>
                <c:pt idx="43">
                  <c:v>703305</c:v>
                </c:pt>
                <c:pt idx="44">
                  <c:v>686000</c:v>
                </c:pt>
                <c:pt idx="45">
                  <c:v>671264</c:v>
                </c:pt>
                <c:pt idx="46">
                  <c:v>659355</c:v>
                </c:pt>
                <c:pt idx="47">
                  <c:v>649490</c:v>
                </c:pt>
                <c:pt idx="48">
                  <c:v>642999</c:v>
                </c:pt>
                <c:pt idx="49">
                  <c:v>636259</c:v>
                </c:pt>
                <c:pt idx="50">
                  <c:v>653080</c:v>
                </c:pt>
                <c:pt idx="51">
                  <c:v>649070</c:v>
                </c:pt>
                <c:pt idx="52">
                  <c:v>644300</c:v>
                </c:pt>
                <c:pt idx="53">
                  <c:v>639990</c:v>
                </c:pt>
                <c:pt idx="54">
                  <c:v>635450</c:v>
                </c:pt>
                <c:pt idx="55">
                  <c:v>631710</c:v>
                </c:pt>
                <c:pt idx="56">
                  <c:v>627930</c:v>
                </c:pt>
                <c:pt idx="57">
                  <c:v>624260</c:v>
                </c:pt>
                <c:pt idx="58">
                  <c:v>622050</c:v>
                </c:pt>
                <c:pt idx="59">
                  <c:v>621320</c:v>
                </c:pt>
                <c:pt idx="60">
                  <c:v>620800</c:v>
                </c:pt>
                <c:pt idx="61">
                  <c:v>619700</c:v>
                </c:pt>
                <c:pt idx="62">
                  <c:v>618138</c:v>
                </c:pt>
                <c:pt idx="63">
                  <c:v>616167</c:v>
                </c:pt>
                <c:pt idx="64">
                  <c:v>614919</c:v>
                </c:pt>
                <c:pt idx="65">
                  <c:v>614389</c:v>
                </c:pt>
                <c:pt idx="66">
                  <c:v>616708</c:v>
                </c:pt>
                <c:pt idx="67">
                  <c:v>617538</c:v>
                </c:pt>
                <c:pt idx="68">
                  <c:v>621084</c:v>
                </c:pt>
                <c:pt idx="69">
                  <c:v>625635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6E-4956-82F0-D87B20D07255}"/>
            </c:ext>
          </c:extLst>
        </c:ser>
        <c:ser>
          <c:idx val="1"/>
          <c:order val="1"/>
          <c:tx>
            <c:strRef>
              <c:f>Rahvaarv!$D$5</c:f>
              <c:strCache>
                <c:ptCount val="1"/>
                <c:pt idx="0">
                  <c:v>Naised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Rahvaarv!$A$6:$A$75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Rahvaarv!$D$6:$D$75</c:f>
              <c:numCache>
                <c:formatCode>#,##0</c:formatCode>
                <c:ptCount val="70"/>
                <c:pt idx="0">
                  <c:v>590400</c:v>
                </c:pt>
                <c:pt idx="1">
                  <c:v>602654</c:v>
                </c:pt>
                <c:pt idx="2">
                  <c:v>613264</c:v>
                </c:pt>
                <c:pt idx="3">
                  <c:v>621836</c:v>
                </c:pt>
                <c:pt idx="4">
                  <c:v>634125</c:v>
                </c:pt>
                <c:pt idx="5">
                  <c:v>641605</c:v>
                </c:pt>
                <c:pt idx="6">
                  <c:v>647205</c:v>
                </c:pt>
                <c:pt idx="7">
                  <c:v>657322</c:v>
                </c:pt>
                <c:pt idx="8">
                  <c:v>663153</c:v>
                </c:pt>
                <c:pt idx="9">
                  <c:v>668310</c:v>
                </c:pt>
                <c:pt idx="10">
                  <c:v>674328</c:v>
                </c:pt>
                <c:pt idx="11">
                  <c:v>677929</c:v>
                </c:pt>
                <c:pt idx="12">
                  <c:v>685707</c:v>
                </c:pt>
                <c:pt idx="13">
                  <c:v>692418</c:v>
                </c:pt>
                <c:pt idx="14">
                  <c:v>700330</c:v>
                </c:pt>
                <c:pt idx="15">
                  <c:v>708120</c:v>
                </c:pt>
                <c:pt idx="16">
                  <c:v>714321</c:v>
                </c:pt>
                <c:pt idx="17">
                  <c:v>718459</c:v>
                </c:pt>
                <c:pt idx="18">
                  <c:v>722117</c:v>
                </c:pt>
                <c:pt idx="19">
                  <c:v>727568</c:v>
                </c:pt>
                <c:pt idx="20">
                  <c:v>733185</c:v>
                </c:pt>
                <c:pt idx="21">
                  <c:v>741791</c:v>
                </c:pt>
                <c:pt idx="22">
                  <c:v>749613</c:v>
                </c:pt>
                <c:pt idx="23">
                  <c:v>756198</c:v>
                </c:pt>
                <c:pt idx="24">
                  <c:v>761913</c:v>
                </c:pt>
                <c:pt idx="25">
                  <c:v>767451</c:v>
                </c:pt>
                <c:pt idx="26">
                  <c:v>772075</c:v>
                </c:pt>
                <c:pt idx="27">
                  <c:v>776846</c:v>
                </c:pt>
                <c:pt idx="28">
                  <c:v>782521</c:v>
                </c:pt>
                <c:pt idx="29">
                  <c:v>787202</c:v>
                </c:pt>
                <c:pt idx="30">
                  <c:v>790617</c:v>
                </c:pt>
                <c:pt idx="31">
                  <c:v>795741</c:v>
                </c:pt>
                <c:pt idx="32">
                  <c:v>800677</c:v>
                </c:pt>
                <c:pt idx="33">
                  <c:v>805761</c:v>
                </c:pt>
                <c:pt idx="34">
                  <c:v>810533</c:v>
                </c:pt>
                <c:pt idx="35">
                  <c:v>815398</c:v>
                </c:pt>
                <c:pt idx="36">
                  <c:v>820097</c:v>
                </c:pt>
                <c:pt idx="37">
                  <c:v>825726</c:v>
                </c:pt>
                <c:pt idx="38">
                  <c:v>830954</c:v>
                </c:pt>
                <c:pt idx="39">
                  <c:v>834270</c:v>
                </c:pt>
                <c:pt idx="40">
                  <c:v>836061</c:v>
                </c:pt>
                <c:pt idx="41">
                  <c:v>834200</c:v>
                </c:pt>
                <c:pt idx="42">
                  <c:v>828123</c:v>
                </c:pt>
                <c:pt idx="43">
                  <c:v>807998</c:v>
                </c:pt>
                <c:pt idx="44">
                  <c:v>790952</c:v>
                </c:pt>
                <c:pt idx="45">
                  <c:v>776811</c:v>
                </c:pt>
                <c:pt idx="46">
                  <c:v>765837</c:v>
                </c:pt>
                <c:pt idx="47">
                  <c:v>756506</c:v>
                </c:pt>
                <c:pt idx="48">
                  <c:v>750075</c:v>
                </c:pt>
                <c:pt idx="49">
                  <c:v>742978</c:v>
                </c:pt>
                <c:pt idx="50">
                  <c:v>748170</c:v>
                </c:pt>
                <c:pt idx="51">
                  <c:v>743650</c:v>
                </c:pt>
                <c:pt idx="52">
                  <c:v>739210</c:v>
                </c:pt>
                <c:pt idx="53">
                  <c:v>735200</c:v>
                </c:pt>
                <c:pt idx="54">
                  <c:v>730800</c:v>
                </c:pt>
                <c:pt idx="55">
                  <c:v>727140</c:v>
                </c:pt>
                <c:pt idx="56">
                  <c:v>722770</c:v>
                </c:pt>
                <c:pt idx="57">
                  <c:v>718660</c:v>
                </c:pt>
                <c:pt idx="58">
                  <c:v>716390</c:v>
                </c:pt>
                <c:pt idx="59">
                  <c:v>714420</c:v>
                </c:pt>
                <c:pt idx="60">
                  <c:v>712490</c:v>
                </c:pt>
                <c:pt idx="61">
                  <c:v>709960</c:v>
                </c:pt>
                <c:pt idx="62">
                  <c:v>707079</c:v>
                </c:pt>
                <c:pt idx="63">
                  <c:v>704007</c:v>
                </c:pt>
                <c:pt idx="64">
                  <c:v>700900</c:v>
                </c:pt>
                <c:pt idx="65">
                  <c:v>698882</c:v>
                </c:pt>
                <c:pt idx="66">
                  <c:v>699236</c:v>
                </c:pt>
                <c:pt idx="67">
                  <c:v>698097</c:v>
                </c:pt>
                <c:pt idx="68">
                  <c:v>698049</c:v>
                </c:pt>
                <c:pt idx="69">
                  <c:v>699185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E-4956-82F0-D87B20D07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701488"/>
        <c:axId val="530699192"/>
      </c:lineChart>
      <c:lineChart>
        <c:grouping val="standard"/>
        <c:varyColors val="0"/>
        <c:ser>
          <c:idx val="2"/>
          <c:order val="2"/>
          <c:tx>
            <c:strRef>
              <c:f>Rahvaarv!$I$5</c:f>
              <c:strCache>
                <c:ptCount val="1"/>
                <c:pt idx="0">
                  <c:v>Mehed juurdekasvutempo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Rahvaarv!$I$6:$I$75</c:f>
              <c:numCache>
                <c:formatCode>0.00%</c:formatCode>
                <c:ptCount val="70"/>
                <c:pt idx="0">
                  <c:v>3.3920916704045727E-2</c:v>
                </c:pt>
                <c:pt idx="1">
                  <c:v>2.906679010772021E-2</c:v>
                </c:pt>
                <c:pt idx="2">
                  <c:v>2.3365024175585374E-2</c:v>
                </c:pt>
                <c:pt idx="3">
                  <c:v>3.2193949380689577E-2</c:v>
                </c:pt>
                <c:pt idx="4">
                  <c:v>2.0463372887213838E-2</c:v>
                </c:pt>
                <c:pt idx="5">
                  <c:v>1.5222716138982129E-2</c:v>
                </c:pt>
                <c:pt idx="6">
                  <c:v>8.1435941428077818E-3</c:v>
                </c:pt>
                <c:pt idx="7">
                  <c:v>1.5515465237439604E-2</c:v>
                </c:pt>
                <c:pt idx="8">
                  <c:v>1.4651915184147846E-2</c:v>
                </c:pt>
                <c:pt idx="9">
                  <c:v>1.7043955665834477E-2</c:v>
                </c:pt>
                <c:pt idx="10">
                  <c:v>1.2685279512211626E-2</c:v>
                </c:pt>
                <c:pt idx="11">
                  <c:v>1.6613367533867995E-2</c:v>
                </c:pt>
                <c:pt idx="12">
                  <c:v>1.7621692281289823E-2</c:v>
                </c:pt>
                <c:pt idx="13">
                  <c:v>1.828894159523203E-2</c:v>
                </c:pt>
                <c:pt idx="14">
                  <c:v>1.8608830473237251E-2</c:v>
                </c:pt>
                <c:pt idx="15">
                  <c:v>1.8000767977417311E-2</c:v>
                </c:pt>
                <c:pt idx="16">
                  <c:v>1.24288716827316E-2</c:v>
                </c:pt>
                <c:pt idx="17">
                  <c:v>9.377978867661077E-3</c:v>
                </c:pt>
                <c:pt idx="18">
                  <c:v>1.6357082526951443E-2</c:v>
                </c:pt>
                <c:pt idx="19">
                  <c:v>1.172111436470415E-2</c:v>
                </c:pt>
                <c:pt idx="20">
                  <c:v>1.3363947255661285E-2</c:v>
                </c:pt>
                <c:pt idx="21">
                  <c:v>1.446579014551953E-2</c:v>
                </c:pt>
                <c:pt idx="22">
                  <c:v>1.203706907670191E-2</c:v>
                </c:pt>
                <c:pt idx="23">
                  <c:v>1.0743831194565453E-2</c:v>
                </c:pt>
                <c:pt idx="24">
                  <c:v>9.6409329101778737E-3</c:v>
                </c:pt>
                <c:pt idx="25">
                  <c:v>9.0356399876945943E-3</c:v>
                </c:pt>
                <c:pt idx="26">
                  <c:v>7.7291696538400586E-3</c:v>
                </c:pt>
                <c:pt idx="27">
                  <c:v>8.5415680659481543E-3</c:v>
                </c:pt>
                <c:pt idx="28">
                  <c:v>5.7842611664456417E-3</c:v>
                </c:pt>
                <c:pt idx="29">
                  <c:v>6.3475048503264554E-3</c:v>
                </c:pt>
                <c:pt idx="30">
                  <c:v>7.2376693325586546E-3</c:v>
                </c:pt>
                <c:pt idx="31">
                  <c:v>8.5971571989174166E-3</c:v>
                </c:pt>
                <c:pt idx="32">
                  <c:v>8.0501669535880584E-3</c:v>
                </c:pt>
                <c:pt idx="33">
                  <c:v>7.4958953096211653E-3</c:v>
                </c:pt>
                <c:pt idx="34">
                  <c:v>6.9310337962554787E-3</c:v>
                </c:pt>
                <c:pt idx="35">
                  <c:v>8.3195873959168911E-3</c:v>
                </c:pt>
                <c:pt idx="36">
                  <c:v>9.2425687590251254E-3</c:v>
                </c:pt>
                <c:pt idx="37">
                  <c:v>9.1662526471804583E-3</c:v>
                </c:pt>
                <c:pt idx="38">
                  <c:v>5.7880891054933907E-3</c:v>
                </c:pt>
                <c:pt idx="39">
                  <c:v>4.3013869443472175E-3</c:v>
                </c:pt>
                <c:pt idx="40">
                  <c:v>-1.3464245552987047E-3</c:v>
                </c:pt>
                <c:pt idx="41">
                  <c:v>-9.2618216370003916E-3</c:v>
                </c:pt>
                <c:pt idx="42">
                  <c:v>-3.2266719871208313E-2</c:v>
                </c:pt>
                <c:pt idx="43">
                  <c:v>-2.460525660986343E-2</c:v>
                </c:pt>
                <c:pt idx="44">
                  <c:v>-2.1481049562682215E-2</c:v>
                </c:pt>
                <c:pt idx="45">
                  <c:v>-1.7741156981455879E-2</c:v>
                </c:pt>
                <c:pt idx="46">
                  <c:v>-1.4961591252056934E-2</c:v>
                </c:pt>
                <c:pt idx="47">
                  <c:v>-9.9939952886110642E-3</c:v>
                </c:pt>
                <c:pt idx="48">
                  <c:v>-1.0482131387451613E-2</c:v>
                </c:pt>
                <c:pt idx="49">
                  <c:v>2.643734705520865E-2</c:v>
                </c:pt>
                <c:pt idx="50">
                  <c:v>-6.1401359710908316E-3</c:v>
                </c:pt>
                <c:pt idx="51">
                  <c:v>-7.3489762275255367E-3</c:v>
                </c:pt>
                <c:pt idx="52">
                  <c:v>-6.6894303895700764E-3</c:v>
                </c:pt>
                <c:pt idx="53">
                  <c:v>-7.0938608415756499E-3</c:v>
                </c:pt>
                <c:pt idx="54">
                  <c:v>-5.8855928869305215E-3</c:v>
                </c:pt>
                <c:pt idx="55">
                  <c:v>-5.9837583701381966E-3</c:v>
                </c:pt>
                <c:pt idx="56">
                  <c:v>-5.8446005127960124E-3</c:v>
                </c:pt>
                <c:pt idx="57">
                  <c:v>-3.5401915868388169E-3</c:v>
                </c:pt>
                <c:pt idx="58">
                  <c:v>-1.1735391045735873E-3</c:v>
                </c:pt>
                <c:pt idx="59">
                  <c:v>-8.3692783106933629E-4</c:v>
                </c:pt>
                <c:pt idx="60">
                  <c:v>-1.7719072164948454E-3</c:v>
                </c:pt>
                <c:pt idx="61">
                  <c:v>-2.5205744715184769E-3</c:v>
                </c:pt>
                <c:pt idx="62">
                  <c:v>-3.1886083690049797E-3</c:v>
                </c:pt>
                <c:pt idx="63">
                  <c:v>-2.0254249253854879E-3</c:v>
                </c:pt>
                <c:pt idx="64">
                  <c:v>-8.6190213670418378E-4</c:v>
                </c:pt>
                <c:pt idx="65">
                  <c:v>3.7744816394824779E-3</c:v>
                </c:pt>
                <c:pt idx="66">
                  <c:v>1.3458557372370717E-3</c:v>
                </c:pt>
                <c:pt idx="67">
                  <c:v>5.7421567579646919E-3</c:v>
                </c:pt>
                <c:pt idx="68">
                  <c:v>7.327511254516297E-3</c:v>
                </c:pt>
                <c:pt idx="69">
                  <c:v>5.8212855738569609E-3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6E-4956-82F0-D87B20D07255}"/>
            </c:ext>
          </c:extLst>
        </c:ser>
        <c:ser>
          <c:idx val="3"/>
          <c:order val="3"/>
          <c:tx>
            <c:strRef>
              <c:f>Rahvaarv!$J$5</c:f>
              <c:strCache>
                <c:ptCount val="1"/>
                <c:pt idx="0">
                  <c:v>Naised juurdekasvutempo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Rahvaarv!$J$6:$J$75</c:f>
              <c:numCache>
                <c:formatCode>0.00%</c:formatCode>
                <c:ptCount val="70"/>
                <c:pt idx="0">
                  <c:v>2.0755420054200543E-2</c:v>
                </c:pt>
                <c:pt idx="1">
                  <c:v>1.7605458521805215E-2</c:v>
                </c:pt>
                <c:pt idx="2">
                  <c:v>1.3977667040621984E-2</c:v>
                </c:pt>
                <c:pt idx="3">
                  <c:v>1.9762445403611242E-2</c:v>
                </c:pt>
                <c:pt idx="4">
                  <c:v>1.1795781588803469E-2</c:v>
                </c:pt>
                <c:pt idx="5">
                  <c:v>8.7281115327966577E-3</c:v>
                </c:pt>
                <c:pt idx="6">
                  <c:v>1.5631832263347779E-2</c:v>
                </c:pt>
                <c:pt idx="7">
                  <c:v>8.8708426007344954E-3</c:v>
                </c:pt>
                <c:pt idx="8">
                  <c:v>7.7764859693012023E-3</c:v>
                </c:pt>
                <c:pt idx="9">
                  <c:v>9.0048031602100818E-3</c:v>
                </c:pt>
                <c:pt idx="10">
                  <c:v>5.340131212110427E-3</c:v>
                </c:pt>
                <c:pt idx="11">
                  <c:v>1.1473177869658917E-2</c:v>
                </c:pt>
                <c:pt idx="12">
                  <c:v>9.7869789866517325E-3</c:v>
                </c:pt>
                <c:pt idx="13">
                  <c:v>1.1426623802385264E-2</c:v>
                </c:pt>
                <c:pt idx="14">
                  <c:v>1.1123327574143619E-2</c:v>
                </c:pt>
                <c:pt idx="15">
                  <c:v>8.7569903406202344E-3</c:v>
                </c:pt>
                <c:pt idx="16">
                  <c:v>5.7929138300567952E-3</c:v>
                </c:pt>
                <c:pt idx="17">
                  <c:v>5.0914526785801276E-3</c:v>
                </c:pt>
                <c:pt idx="18">
                  <c:v>7.5486382400635904E-3</c:v>
                </c:pt>
                <c:pt idx="19">
                  <c:v>7.7202405823235763E-3</c:v>
                </c:pt>
                <c:pt idx="20">
                  <c:v>1.1737828788095773E-2</c:v>
                </c:pt>
                <c:pt idx="21">
                  <c:v>1.0544749127449645E-2</c:v>
                </c:pt>
                <c:pt idx="22">
                  <c:v>8.7845328189345706E-3</c:v>
                </c:pt>
                <c:pt idx="23">
                  <c:v>7.5575444526433553E-3</c:v>
                </c:pt>
                <c:pt idx="24">
                  <c:v>7.2685464088419541E-3</c:v>
                </c:pt>
                <c:pt idx="25">
                  <c:v>6.0251403672677475E-3</c:v>
                </c:pt>
                <c:pt idx="26">
                  <c:v>6.1794514781595049E-3</c:v>
                </c:pt>
                <c:pt idx="27">
                  <c:v>7.3051801772809543E-3</c:v>
                </c:pt>
                <c:pt idx="28">
                  <c:v>5.9819480882941159E-3</c:v>
                </c:pt>
                <c:pt idx="29">
                  <c:v>4.3381495473842797E-3</c:v>
                </c:pt>
                <c:pt idx="30">
                  <c:v>6.48101419524245E-3</c:v>
                </c:pt>
                <c:pt idx="31">
                  <c:v>6.2030233455357964E-3</c:v>
                </c:pt>
                <c:pt idx="32">
                  <c:v>6.3496266284656612E-3</c:v>
                </c:pt>
                <c:pt idx="33">
                  <c:v>5.9223516650719014E-3</c:v>
                </c:pt>
                <c:pt idx="34">
                  <c:v>6.0022232284188308E-3</c:v>
                </c:pt>
                <c:pt idx="35">
                  <c:v>5.7628299309049075E-3</c:v>
                </c:pt>
                <c:pt idx="36">
                  <c:v>6.8638222063975357E-3</c:v>
                </c:pt>
                <c:pt idx="37">
                  <c:v>6.3313980666710266E-3</c:v>
                </c:pt>
                <c:pt idx="38">
                  <c:v>3.9905939438284188E-3</c:v>
                </c:pt>
                <c:pt idx="39">
                  <c:v>2.1467870113991874E-3</c:v>
                </c:pt>
                <c:pt idx="40">
                  <c:v>-2.2259141378440091E-3</c:v>
                </c:pt>
                <c:pt idx="41">
                  <c:v>-7.2848237832654041E-3</c:v>
                </c:pt>
                <c:pt idx="42">
                  <c:v>-2.4301945483943811E-2</c:v>
                </c:pt>
                <c:pt idx="43">
                  <c:v>-2.1096586872739784E-2</c:v>
                </c:pt>
                <c:pt idx="44">
                  <c:v>-1.7878455329779809E-2</c:v>
                </c:pt>
                <c:pt idx="45">
                  <c:v>-1.4126988418032185E-2</c:v>
                </c:pt>
                <c:pt idx="46">
                  <c:v>-1.2184054831511144E-2</c:v>
                </c:pt>
                <c:pt idx="47">
                  <c:v>-8.5009239847403714E-3</c:v>
                </c:pt>
                <c:pt idx="48">
                  <c:v>-9.4617204946172047E-3</c:v>
                </c:pt>
                <c:pt idx="49">
                  <c:v>6.9880938601142965E-3</c:v>
                </c:pt>
                <c:pt idx="50">
                  <c:v>-6.0414077014582243E-3</c:v>
                </c:pt>
                <c:pt idx="51">
                  <c:v>-5.9705506622739195E-3</c:v>
                </c:pt>
                <c:pt idx="52">
                  <c:v>-5.424710163552982E-3</c:v>
                </c:pt>
                <c:pt idx="53">
                  <c:v>-5.9847660500544067E-3</c:v>
                </c:pt>
                <c:pt idx="54">
                  <c:v>-5.008210180623974E-3</c:v>
                </c:pt>
                <c:pt idx="55">
                  <c:v>-6.0098467970404598E-3</c:v>
                </c:pt>
                <c:pt idx="56">
                  <c:v>-5.6864562723964746E-3</c:v>
                </c:pt>
                <c:pt idx="57">
                  <c:v>-3.1586563882781845E-3</c:v>
                </c:pt>
                <c:pt idx="58">
                  <c:v>-2.7498987981406774E-3</c:v>
                </c:pt>
                <c:pt idx="59">
                  <c:v>-2.7014921194815373E-3</c:v>
                </c:pt>
                <c:pt idx="60">
                  <c:v>-3.5509270305548149E-3</c:v>
                </c:pt>
                <c:pt idx="61">
                  <c:v>-4.0579750971885742E-3</c:v>
                </c:pt>
                <c:pt idx="62">
                  <c:v>-4.3446347579266251E-3</c:v>
                </c:pt>
                <c:pt idx="63">
                  <c:v>-4.4133083903995273E-3</c:v>
                </c:pt>
                <c:pt idx="64">
                  <c:v>-2.8791553716650022E-3</c:v>
                </c:pt>
                <c:pt idx="65">
                  <c:v>5.0652327574612021E-4</c:v>
                </c:pt>
                <c:pt idx="66">
                  <c:v>-1.6289207077438805E-3</c:v>
                </c:pt>
                <c:pt idx="67">
                  <c:v>-6.8758353065548201E-5</c:v>
                </c:pt>
                <c:pt idx="68">
                  <c:v>1.6273929194082365E-3</c:v>
                </c:pt>
                <c:pt idx="69">
                  <c:v>7.3514162918254821E-4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6E-4956-82F0-D87B20D07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172120"/>
        <c:axId val="523172448"/>
      </c:lineChart>
      <c:catAx>
        <c:axId val="53070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530699192"/>
        <c:crosses val="autoZero"/>
        <c:auto val="1"/>
        <c:lblAlgn val="ctr"/>
        <c:lblOffset val="100"/>
        <c:noMultiLvlLbl val="0"/>
      </c:catAx>
      <c:valAx>
        <c:axId val="530699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530701488"/>
        <c:crosses val="autoZero"/>
        <c:crossBetween val="between"/>
      </c:valAx>
      <c:valAx>
        <c:axId val="523172448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523172120"/>
        <c:crosses val="max"/>
        <c:crossBetween val="between"/>
      </c:valAx>
      <c:catAx>
        <c:axId val="523172120"/>
        <c:scaling>
          <c:orientation val="minMax"/>
        </c:scaling>
        <c:delete val="1"/>
        <c:axPos val="b"/>
        <c:majorTickMark val="out"/>
        <c:minorTickMark val="none"/>
        <c:tickLblPos val="nextTo"/>
        <c:crossAx val="523172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Rahvaarv Eestis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Rahvaarv!$B$5</c:f>
              <c:strCache>
                <c:ptCount val="1"/>
                <c:pt idx="0">
                  <c:v>Rahvaarv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Rahvaarv!$A$6:$A$76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Rahvaarv!$B$6:$B$76</c:f>
              <c:numCache>
                <c:formatCode>#,##0</c:formatCode>
                <c:ptCount val="71"/>
                <c:pt idx="0">
                  <c:v>1022906</c:v>
                </c:pt>
                <c:pt idx="1">
                  <c:v>1049831</c:v>
                </c:pt>
                <c:pt idx="2">
                  <c:v>1073439</c:v>
                </c:pt>
                <c:pt idx="3">
                  <c:v>1092763</c:v>
                </c:pt>
                <c:pt idx="4">
                  <c:v>1120213</c:v>
                </c:pt>
                <c:pt idx="5">
                  <c:v>1137640</c:v>
                </c:pt>
                <c:pt idx="6">
                  <c:v>1150791</c:v>
                </c:pt>
                <c:pt idx="7">
                  <c:v>1165009</c:v>
                </c:pt>
                <c:pt idx="8">
                  <c:v>1178717</c:v>
                </c:pt>
                <c:pt idx="9">
                  <c:v>1191428</c:v>
                </c:pt>
                <c:pt idx="10">
                  <c:v>1206362</c:v>
                </c:pt>
                <c:pt idx="11">
                  <c:v>1216712</c:v>
                </c:pt>
                <c:pt idx="12">
                  <c:v>1233441</c:v>
                </c:pt>
                <c:pt idx="13">
                  <c:v>1249804</c:v>
                </c:pt>
                <c:pt idx="14">
                  <c:v>1267910</c:v>
                </c:pt>
                <c:pt idx="15">
                  <c:v>1286262</c:v>
                </c:pt>
                <c:pt idx="16">
                  <c:v>1302870</c:v>
                </c:pt>
                <c:pt idx="17">
                  <c:v>1314323</c:v>
                </c:pt>
                <c:pt idx="18">
                  <c:v>1323569</c:v>
                </c:pt>
                <c:pt idx="19">
                  <c:v>1338858</c:v>
                </c:pt>
                <c:pt idx="20">
                  <c:v>1351640</c:v>
                </c:pt>
                <c:pt idx="21">
                  <c:v>1368511</c:v>
                </c:pt>
                <c:pt idx="22">
                  <c:v>1385399</c:v>
                </c:pt>
                <c:pt idx="23">
                  <c:v>1399637</c:v>
                </c:pt>
                <c:pt idx="24">
                  <c:v>1412265</c:v>
                </c:pt>
                <c:pt idx="25">
                  <c:v>1424073</c:v>
                </c:pt>
                <c:pt idx="26">
                  <c:v>1434630</c:v>
                </c:pt>
                <c:pt idx="27">
                  <c:v>1444522</c:v>
                </c:pt>
                <c:pt idx="28">
                  <c:v>1455900</c:v>
                </c:pt>
                <c:pt idx="29">
                  <c:v>1464476</c:v>
                </c:pt>
                <c:pt idx="30">
                  <c:v>1472190</c:v>
                </c:pt>
                <c:pt idx="31">
                  <c:v>1482247</c:v>
                </c:pt>
                <c:pt idx="32">
                  <c:v>1493085</c:v>
                </c:pt>
                <c:pt idx="33">
                  <c:v>1503743</c:v>
                </c:pt>
                <c:pt idx="34">
                  <c:v>1513747</c:v>
                </c:pt>
                <c:pt idx="35">
                  <c:v>1523486</c:v>
                </c:pt>
                <c:pt idx="36">
                  <c:v>1534076</c:v>
                </c:pt>
                <c:pt idx="37">
                  <c:v>1546304</c:v>
                </c:pt>
                <c:pt idx="38">
                  <c:v>1558137</c:v>
                </c:pt>
                <c:pt idx="39">
                  <c:v>1565662</c:v>
                </c:pt>
                <c:pt idx="40">
                  <c:v>1570599</c:v>
                </c:pt>
                <c:pt idx="41">
                  <c:v>1567749</c:v>
                </c:pt>
                <c:pt idx="42">
                  <c:v>1554878</c:v>
                </c:pt>
                <c:pt idx="43">
                  <c:v>1511303</c:v>
                </c:pt>
                <c:pt idx="44">
                  <c:v>1476952</c:v>
                </c:pt>
                <c:pt idx="45">
                  <c:v>1448075</c:v>
                </c:pt>
                <c:pt idx="46">
                  <c:v>1425192</c:v>
                </c:pt>
                <c:pt idx="47">
                  <c:v>1405996</c:v>
                </c:pt>
                <c:pt idx="48">
                  <c:v>1393074</c:v>
                </c:pt>
                <c:pt idx="49">
                  <c:v>1379237</c:v>
                </c:pt>
                <c:pt idx="50">
                  <c:v>1401250</c:v>
                </c:pt>
                <c:pt idx="51">
                  <c:v>1392720</c:v>
                </c:pt>
                <c:pt idx="52">
                  <c:v>1383510</c:v>
                </c:pt>
                <c:pt idx="53">
                  <c:v>1375190</c:v>
                </c:pt>
                <c:pt idx="54">
                  <c:v>1366250</c:v>
                </c:pt>
                <c:pt idx="55">
                  <c:v>1358850</c:v>
                </c:pt>
                <c:pt idx="56">
                  <c:v>1350700</c:v>
                </c:pt>
                <c:pt idx="57">
                  <c:v>1342920</c:v>
                </c:pt>
                <c:pt idx="58">
                  <c:v>1338440</c:v>
                </c:pt>
                <c:pt idx="59">
                  <c:v>1335740</c:v>
                </c:pt>
                <c:pt idx="60">
                  <c:v>1333290</c:v>
                </c:pt>
                <c:pt idx="61">
                  <c:v>1329660</c:v>
                </c:pt>
                <c:pt idx="62">
                  <c:v>1325217</c:v>
                </c:pt>
                <c:pt idx="63">
                  <c:v>1320174</c:v>
                </c:pt>
                <c:pt idx="64">
                  <c:v>1315819</c:v>
                </c:pt>
                <c:pt idx="65">
                  <c:v>1313271</c:v>
                </c:pt>
                <c:pt idx="66">
                  <c:v>1315944</c:v>
                </c:pt>
                <c:pt idx="67">
                  <c:v>1315635</c:v>
                </c:pt>
                <c:pt idx="68">
                  <c:v>1319133</c:v>
                </c:pt>
                <c:pt idx="69">
                  <c:v>1324820</c:v>
                </c:pt>
                <c:pt idx="70">
                  <c:v>1328976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F8-4C2C-BC10-55DF06C03B10}"/>
            </c:ext>
          </c:extLst>
        </c:ser>
        <c:ser>
          <c:idx val="1"/>
          <c:order val="1"/>
          <c:tx>
            <c:strRef>
              <c:f>Rahvaarv!$E$5</c:f>
              <c:strCache>
                <c:ptCount val="1"/>
                <c:pt idx="0">
                  <c:v>Rahvaarv juurdekasv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Rahvaarv!$A$6:$A$76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Rahvaarv!$E$6:$E$76</c:f>
              <c:numCache>
                <c:formatCode>#,##0</c:formatCode>
                <c:ptCount val="71"/>
                <c:pt idx="0">
                  <c:v>26925</c:v>
                </c:pt>
                <c:pt idx="1">
                  <c:v>50533</c:v>
                </c:pt>
                <c:pt idx="2">
                  <c:v>69857</c:v>
                </c:pt>
                <c:pt idx="3">
                  <c:v>97307</c:v>
                </c:pt>
                <c:pt idx="4">
                  <c:v>114734</c:v>
                </c:pt>
                <c:pt idx="5">
                  <c:v>127885</c:v>
                </c:pt>
                <c:pt idx="6">
                  <c:v>142103</c:v>
                </c:pt>
                <c:pt idx="7">
                  <c:v>155811</c:v>
                </c:pt>
                <c:pt idx="8">
                  <c:v>168522</c:v>
                </c:pt>
                <c:pt idx="9">
                  <c:v>183456</c:v>
                </c:pt>
                <c:pt idx="10">
                  <c:v>193806</c:v>
                </c:pt>
                <c:pt idx="11">
                  <c:v>210535</c:v>
                </c:pt>
                <c:pt idx="12">
                  <c:v>226898</c:v>
                </c:pt>
                <c:pt idx="13">
                  <c:v>245004</c:v>
                </c:pt>
                <c:pt idx="14">
                  <c:v>263356</c:v>
                </c:pt>
                <c:pt idx="15">
                  <c:v>279964</c:v>
                </c:pt>
                <c:pt idx="16">
                  <c:v>291417</c:v>
                </c:pt>
                <c:pt idx="17">
                  <c:v>300663</c:v>
                </c:pt>
                <c:pt idx="18">
                  <c:v>315952</c:v>
                </c:pt>
                <c:pt idx="19">
                  <c:v>328734</c:v>
                </c:pt>
                <c:pt idx="20">
                  <c:v>345605</c:v>
                </c:pt>
                <c:pt idx="21">
                  <c:v>362493</c:v>
                </c:pt>
                <c:pt idx="22">
                  <c:v>376731</c:v>
                </c:pt>
                <c:pt idx="23">
                  <c:v>389359</c:v>
                </c:pt>
                <c:pt idx="24">
                  <c:v>401167</c:v>
                </c:pt>
                <c:pt idx="25">
                  <c:v>411724</c:v>
                </c:pt>
                <c:pt idx="26">
                  <c:v>421616</c:v>
                </c:pt>
                <c:pt idx="27">
                  <c:v>432994</c:v>
                </c:pt>
                <c:pt idx="28">
                  <c:v>441570</c:v>
                </c:pt>
                <c:pt idx="29">
                  <c:v>449284</c:v>
                </c:pt>
                <c:pt idx="30">
                  <c:v>459341</c:v>
                </c:pt>
                <c:pt idx="31">
                  <c:v>470179</c:v>
                </c:pt>
                <c:pt idx="32">
                  <c:v>480837</c:v>
                </c:pt>
                <c:pt idx="33">
                  <c:v>490841</c:v>
                </c:pt>
                <c:pt idx="34">
                  <c:v>500580</c:v>
                </c:pt>
                <c:pt idx="35">
                  <c:v>511170</c:v>
                </c:pt>
                <c:pt idx="36">
                  <c:v>523398</c:v>
                </c:pt>
                <c:pt idx="37">
                  <c:v>535231</c:v>
                </c:pt>
                <c:pt idx="38">
                  <c:v>542756</c:v>
                </c:pt>
                <c:pt idx="39">
                  <c:v>547693</c:v>
                </c:pt>
                <c:pt idx="40">
                  <c:v>544843</c:v>
                </c:pt>
                <c:pt idx="41">
                  <c:v>531972</c:v>
                </c:pt>
                <c:pt idx="42">
                  <c:v>488397</c:v>
                </c:pt>
                <c:pt idx="43">
                  <c:v>454046</c:v>
                </c:pt>
                <c:pt idx="44">
                  <c:v>425169</c:v>
                </c:pt>
                <c:pt idx="45">
                  <c:v>402286</c:v>
                </c:pt>
                <c:pt idx="46">
                  <c:v>383090</c:v>
                </c:pt>
                <c:pt idx="47">
                  <c:v>370168</c:v>
                </c:pt>
                <c:pt idx="48">
                  <c:v>356331</c:v>
                </c:pt>
                <c:pt idx="49">
                  <c:v>378344</c:v>
                </c:pt>
                <c:pt idx="50">
                  <c:v>369814</c:v>
                </c:pt>
                <c:pt idx="51">
                  <c:v>360604</c:v>
                </c:pt>
                <c:pt idx="52">
                  <c:v>352284</c:v>
                </c:pt>
                <c:pt idx="53">
                  <c:v>343344</c:v>
                </c:pt>
                <c:pt idx="54">
                  <c:v>335944</c:v>
                </c:pt>
                <c:pt idx="55">
                  <c:v>327794</c:v>
                </c:pt>
                <c:pt idx="56">
                  <c:v>320014</c:v>
                </c:pt>
                <c:pt idx="57">
                  <c:v>315534</c:v>
                </c:pt>
                <c:pt idx="58">
                  <c:v>312834</c:v>
                </c:pt>
                <c:pt idx="59">
                  <c:v>310384</c:v>
                </c:pt>
                <c:pt idx="60">
                  <c:v>306754</c:v>
                </c:pt>
                <c:pt idx="61">
                  <c:v>302311</c:v>
                </c:pt>
                <c:pt idx="62">
                  <c:v>297268</c:v>
                </c:pt>
                <c:pt idx="63">
                  <c:v>292913</c:v>
                </c:pt>
                <c:pt idx="64">
                  <c:v>290365</c:v>
                </c:pt>
                <c:pt idx="65">
                  <c:v>293038</c:v>
                </c:pt>
                <c:pt idx="66">
                  <c:v>292729</c:v>
                </c:pt>
                <c:pt idx="67">
                  <c:v>296227</c:v>
                </c:pt>
                <c:pt idx="68">
                  <c:v>301914</c:v>
                </c:pt>
                <c:pt idx="69">
                  <c:v>306070</c:v>
                </c:pt>
                <c:pt idx="70">
                  <c:v>306554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F8-4C2C-BC10-55DF06C03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137040"/>
        <c:axId val="478136056"/>
      </c:lineChart>
      <c:lineChart>
        <c:grouping val="standard"/>
        <c:varyColors val="0"/>
        <c:ser>
          <c:idx val="2"/>
          <c:order val="2"/>
          <c:tx>
            <c:strRef>
              <c:f>Rahvaarv!$H$5</c:f>
              <c:strCache>
                <c:ptCount val="1"/>
                <c:pt idx="0">
                  <c:v>Rahvaarv juurdekasvutempo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Rahvaarv!$H$6:$H$76</c:f>
              <c:numCache>
                <c:formatCode>0.00%</c:formatCode>
                <c:ptCount val="71"/>
                <c:pt idx="0">
                  <c:v>2.6322066739270275E-2</c:v>
                </c:pt>
                <c:pt idx="1">
                  <c:v>2.248742892903715E-2</c:v>
                </c:pt>
                <c:pt idx="2">
                  <c:v>1.8001954465973382E-2</c:v>
                </c:pt>
                <c:pt idx="3">
                  <c:v>2.5119810974566305E-2</c:v>
                </c:pt>
                <c:pt idx="4">
                  <c:v>1.5556862846619349E-2</c:v>
                </c:pt>
                <c:pt idx="5">
                  <c:v>1.1559895924897156E-2</c:v>
                </c:pt>
                <c:pt idx="6">
                  <c:v>1.2354980183195733E-2</c:v>
                </c:pt>
                <c:pt idx="7">
                  <c:v>1.1766432705670085E-2</c:v>
                </c:pt>
                <c:pt idx="8">
                  <c:v>1.0783758951470115E-2</c:v>
                </c:pt>
                <c:pt idx="9">
                  <c:v>1.253453838586973E-2</c:v>
                </c:pt>
                <c:pt idx="10">
                  <c:v>8.5795142751512402E-3</c:v>
                </c:pt>
                <c:pt idx="11">
                  <c:v>1.3749350709124263E-2</c:v>
                </c:pt>
                <c:pt idx="12">
                  <c:v>1.3266139199199637E-2</c:v>
                </c:pt>
                <c:pt idx="13">
                  <c:v>1.4487071572822618E-2</c:v>
                </c:pt>
                <c:pt idx="14">
                  <c:v>1.447421346941029E-2</c:v>
                </c:pt>
                <c:pt idx="15">
                  <c:v>1.2911832892521119E-2</c:v>
                </c:pt>
                <c:pt idx="16">
                  <c:v>8.7905930752876348E-3</c:v>
                </c:pt>
                <c:pt idx="17">
                  <c:v>7.0348004257705299E-3</c:v>
                </c:pt>
                <c:pt idx="18">
                  <c:v>1.1551343375373705E-2</c:v>
                </c:pt>
                <c:pt idx="19">
                  <c:v>9.5469422448086361E-3</c:v>
                </c:pt>
                <c:pt idx="20">
                  <c:v>1.2481873871740996E-2</c:v>
                </c:pt>
                <c:pt idx="21">
                  <c:v>1.2340419623956256E-2</c:v>
                </c:pt>
                <c:pt idx="22">
                  <c:v>1.0277183684988946E-2</c:v>
                </c:pt>
                <c:pt idx="23">
                  <c:v>9.0223393637064459E-3</c:v>
                </c:pt>
                <c:pt idx="24">
                  <c:v>8.3610370574927519E-3</c:v>
                </c:pt>
                <c:pt idx="25">
                  <c:v>7.4132435626544429E-3</c:v>
                </c:pt>
                <c:pt idx="26">
                  <c:v>6.8951576364637574E-3</c:v>
                </c:pt>
                <c:pt idx="27">
                  <c:v>7.8766540073463755E-3</c:v>
                </c:pt>
                <c:pt idx="28">
                  <c:v>5.890514458410605E-3</c:v>
                </c:pt>
                <c:pt idx="29">
                  <c:v>5.2674130542255384E-3</c:v>
                </c:pt>
                <c:pt idx="30">
                  <c:v>6.8313193269890432E-3</c:v>
                </c:pt>
                <c:pt idx="31">
                  <c:v>7.3118717730580665E-3</c:v>
                </c:pt>
                <c:pt idx="32">
                  <c:v>7.1382406226035353E-3</c:v>
                </c:pt>
                <c:pt idx="33">
                  <c:v>6.6527325480484362E-3</c:v>
                </c:pt>
                <c:pt idx="34">
                  <c:v>6.4337039148549919E-3</c:v>
                </c:pt>
                <c:pt idx="35">
                  <c:v>6.9511633188621361E-3</c:v>
                </c:pt>
                <c:pt idx="36">
                  <c:v>7.9709219099966359E-3</c:v>
                </c:pt>
                <c:pt idx="37">
                  <c:v>7.6524409171805806E-3</c:v>
                </c:pt>
                <c:pt idx="38">
                  <c:v>4.8294854688644192E-3</c:v>
                </c:pt>
                <c:pt idx="39">
                  <c:v>3.1532987324211737E-3</c:v>
                </c:pt>
                <c:pt idx="40">
                  <c:v>-1.8145943044660031E-3</c:v>
                </c:pt>
                <c:pt idx="41">
                  <c:v>-8.2098601242928549E-3</c:v>
                </c:pt>
                <c:pt idx="42">
                  <c:v>-2.8024706761559427E-2</c:v>
                </c:pt>
                <c:pt idx="43">
                  <c:v>-2.2729393113095124E-2</c:v>
                </c:pt>
                <c:pt idx="44">
                  <c:v>-1.9551752528179655E-2</c:v>
                </c:pt>
                <c:pt idx="45">
                  <c:v>-1.580235830326468E-2</c:v>
                </c:pt>
                <c:pt idx="46">
                  <c:v>-1.3469062414046669E-2</c:v>
                </c:pt>
                <c:pt idx="47">
                  <c:v>-9.1906378112028772E-3</c:v>
                </c:pt>
                <c:pt idx="48">
                  <c:v>-9.9327099637205197E-3</c:v>
                </c:pt>
                <c:pt idx="49">
                  <c:v>1.5960273687553334E-2</c:v>
                </c:pt>
                <c:pt idx="50">
                  <c:v>-6.0874219446922393E-3</c:v>
                </c:pt>
                <c:pt idx="51">
                  <c:v>-6.6129588144063414E-3</c:v>
                </c:pt>
                <c:pt idx="52">
                  <c:v>-6.0136898179268669E-3</c:v>
                </c:pt>
                <c:pt idx="53">
                  <c:v>-6.5009198728902913E-3</c:v>
                </c:pt>
                <c:pt idx="54">
                  <c:v>-5.4162854528819766E-3</c:v>
                </c:pt>
                <c:pt idx="55">
                  <c:v>-5.9977186591603192E-3</c:v>
                </c:pt>
                <c:pt idx="56">
                  <c:v>-5.7599763085807356E-3</c:v>
                </c:pt>
                <c:pt idx="57">
                  <c:v>-3.3360140589163913E-3</c:v>
                </c:pt>
                <c:pt idx="58">
                  <c:v>-2.0172738411882488E-3</c:v>
                </c:pt>
                <c:pt idx="59">
                  <c:v>-1.8341892883345561E-3</c:v>
                </c:pt>
                <c:pt idx="60">
                  <c:v>-2.722588484125734E-3</c:v>
                </c:pt>
                <c:pt idx="61">
                  <c:v>-3.3414557104823788E-3</c:v>
                </c:pt>
                <c:pt idx="62">
                  <c:v>-3.8054145094727882E-3</c:v>
                </c:pt>
                <c:pt idx="63">
                  <c:v>-3.2988075814248726E-3</c:v>
                </c:pt>
                <c:pt idx="64">
                  <c:v>-1.9364365463638996E-3</c:v>
                </c:pt>
                <c:pt idx="65">
                  <c:v>2.0353757906783902E-3</c:v>
                </c:pt>
                <c:pt idx="66">
                  <c:v>-2.3481242362896902E-4</c:v>
                </c:pt>
                <c:pt idx="67">
                  <c:v>2.6587921421974939E-3</c:v>
                </c:pt>
                <c:pt idx="68">
                  <c:v>4.3111649848802209E-3</c:v>
                </c:pt>
                <c:pt idx="69">
                  <c:v>3.1370299361422683E-3</c:v>
                </c:pt>
                <c:pt idx="70">
                  <c:v>3.6419017348695535E-4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F8-4C2C-BC10-55DF06C03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526736"/>
        <c:axId val="513526080"/>
      </c:lineChart>
      <c:catAx>
        <c:axId val="47813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78136056"/>
        <c:crosses val="autoZero"/>
        <c:auto val="1"/>
        <c:lblAlgn val="ctr"/>
        <c:lblOffset val="100"/>
        <c:noMultiLvlLbl val="0"/>
      </c:catAx>
      <c:valAx>
        <c:axId val="478136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78137040"/>
        <c:crosses val="autoZero"/>
        <c:crossBetween val="between"/>
      </c:valAx>
      <c:valAx>
        <c:axId val="51352608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513526736"/>
        <c:crosses val="max"/>
        <c:crossBetween val="between"/>
      </c:valAx>
      <c:catAx>
        <c:axId val="513526736"/>
        <c:scaling>
          <c:orientation val="minMax"/>
        </c:scaling>
        <c:delete val="1"/>
        <c:axPos val="b"/>
        <c:majorTickMark val="out"/>
        <c:minorTickMark val="none"/>
        <c:tickLblPos val="nextTo"/>
        <c:crossAx val="513526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'Rahvaarv (2)'!$B$32</c:f>
              <c:strCache>
                <c:ptCount val="1"/>
                <c:pt idx="0">
                  <c:v>Eesti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'Rahvaarv (2)'!$A$33:$A$45</c:f>
              <c:numCache>
                <c:formatCode>General</c:formatCode>
                <c:ptCount val="13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  <c:pt idx="6">
                  <c:v>1985</c:v>
                </c:pt>
                <c:pt idx="7">
                  <c:v>1990</c:v>
                </c:pt>
                <c:pt idx="8">
                  <c:v>1995</c:v>
                </c:pt>
                <c:pt idx="9">
                  <c:v>2000</c:v>
                </c:pt>
                <c:pt idx="10">
                  <c:v>2005</c:v>
                </c:pt>
                <c:pt idx="11">
                  <c:v>2010</c:v>
                </c:pt>
                <c:pt idx="12">
                  <c:v>2015</c:v>
                </c:pt>
              </c:numCache>
            </c:numRef>
          </c:xVal>
          <c:yVal>
            <c:numRef>
              <c:f>'Rahvaarv (2)'!$B$33:$B$45</c:f>
              <c:numCache>
                <c:formatCode>#,##0</c:formatCode>
                <c:ptCount val="13"/>
                <c:pt idx="0">
                  <c:v>1159231</c:v>
                </c:pt>
                <c:pt idx="1">
                  <c:v>1216819</c:v>
                </c:pt>
                <c:pt idx="2">
                  <c:v>1290396</c:v>
                </c:pt>
                <c:pt idx="3">
                  <c:v>1360202</c:v>
                </c:pt>
                <c:pt idx="4">
                  <c:v>1422043</c:v>
                </c:pt>
                <c:pt idx="5">
                  <c:v>1474439</c:v>
                </c:pt>
                <c:pt idx="6">
                  <c:v>1522400</c:v>
                </c:pt>
                <c:pt idx="7">
                  <c:v>1565246</c:v>
                </c:pt>
                <c:pt idx="8">
                  <c:v>1433024</c:v>
                </c:pt>
                <c:pt idx="9">
                  <c:v>1399112</c:v>
                </c:pt>
                <c:pt idx="10">
                  <c:v>1355648</c:v>
                </c:pt>
                <c:pt idx="11">
                  <c:v>1332101</c:v>
                </c:pt>
                <c:pt idx="12">
                  <c:v>1315325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585-46E0-B9E4-9A6A59DE1C96}"/>
            </c:ext>
          </c:extLst>
        </c:ser>
        <c:ser>
          <c:idx val="1"/>
          <c:order val="1"/>
          <c:tx>
            <c:strRef>
              <c:f>'Rahvaarv (2)'!$C$32</c:f>
              <c:strCache>
                <c:ptCount val="1"/>
                <c:pt idx="0">
                  <c:v>Abs. ahel- juurdekasv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'Rahvaarv (2)'!$A$33:$A$45</c:f>
              <c:numCache>
                <c:formatCode>General</c:formatCode>
                <c:ptCount val="13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  <c:pt idx="6">
                  <c:v>1985</c:v>
                </c:pt>
                <c:pt idx="7">
                  <c:v>1990</c:v>
                </c:pt>
                <c:pt idx="8">
                  <c:v>1995</c:v>
                </c:pt>
                <c:pt idx="9">
                  <c:v>2000</c:v>
                </c:pt>
                <c:pt idx="10">
                  <c:v>2005</c:v>
                </c:pt>
                <c:pt idx="11">
                  <c:v>2010</c:v>
                </c:pt>
                <c:pt idx="12">
                  <c:v>2015</c:v>
                </c:pt>
              </c:numCache>
            </c:numRef>
          </c:xVal>
          <c:yVal>
            <c:numRef>
              <c:f>'Rahvaarv (2)'!$C$33:$C$45</c:f>
              <c:numCache>
                <c:formatCode>#,##0</c:formatCode>
                <c:ptCount val="13"/>
                <c:pt idx="0">
                  <c:v>57588</c:v>
                </c:pt>
                <c:pt idx="1">
                  <c:v>73577</c:v>
                </c:pt>
                <c:pt idx="2">
                  <c:v>69806</c:v>
                </c:pt>
                <c:pt idx="3">
                  <c:v>61841</c:v>
                </c:pt>
                <c:pt idx="4">
                  <c:v>52396</c:v>
                </c:pt>
                <c:pt idx="5">
                  <c:v>47961</c:v>
                </c:pt>
                <c:pt idx="6">
                  <c:v>42846</c:v>
                </c:pt>
                <c:pt idx="7">
                  <c:v>-132222</c:v>
                </c:pt>
                <c:pt idx="8">
                  <c:v>-33912</c:v>
                </c:pt>
                <c:pt idx="9">
                  <c:v>-43464</c:v>
                </c:pt>
                <c:pt idx="10">
                  <c:v>-23547</c:v>
                </c:pt>
                <c:pt idx="11">
                  <c:v>-16776</c:v>
                </c:pt>
                <c:pt idx="12">
                  <c:v>11210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585-46E0-B9E4-9A6A59DE1C96}"/>
            </c:ext>
          </c:extLst>
        </c:ser>
        <c:ser>
          <c:idx val="2"/>
          <c:order val="2"/>
          <c:tx>
            <c:strRef>
              <c:f>'Rahvaarv (2)'!$D$32</c:f>
              <c:strCache>
                <c:ptCount val="1"/>
                <c:pt idx="0">
                  <c:v>Abs. alus-juurdekasv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'Rahvaarv (2)'!$A$33:$A$45</c:f>
              <c:numCache>
                <c:formatCode>General</c:formatCode>
                <c:ptCount val="13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  <c:pt idx="6">
                  <c:v>1985</c:v>
                </c:pt>
                <c:pt idx="7">
                  <c:v>1990</c:v>
                </c:pt>
                <c:pt idx="8">
                  <c:v>1995</c:v>
                </c:pt>
                <c:pt idx="9">
                  <c:v>2000</c:v>
                </c:pt>
                <c:pt idx="10">
                  <c:v>2005</c:v>
                </c:pt>
                <c:pt idx="11">
                  <c:v>2010</c:v>
                </c:pt>
                <c:pt idx="12">
                  <c:v>2015</c:v>
                </c:pt>
              </c:numCache>
            </c:numRef>
          </c:xVal>
          <c:yVal>
            <c:numRef>
              <c:f>'Rahvaarv (2)'!$D$33:$D$45</c:f>
              <c:numCache>
                <c:formatCode>#,##0</c:formatCode>
                <c:ptCount val="13"/>
                <c:pt idx="0">
                  <c:v>57588</c:v>
                </c:pt>
                <c:pt idx="1">
                  <c:v>131165</c:v>
                </c:pt>
                <c:pt idx="2">
                  <c:v>200971</c:v>
                </c:pt>
                <c:pt idx="3">
                  <c:v>262812</c:v>
                </c:pt>
                <c:pt idx="4">
                  <c:v>315208</c:v>
                </c:pt>
                <c:pt idx="5">
                  <c:v>363169</c:v>
                </c:pt>
                <c:pt idx="6">
                  <c:v>406015</c:v>
                </c:pt>
                <c:pt idx="7">
                  <c:v>273793</c:v>
                </c:pt>
                <c:pt idx="8">
                  <c:v>239881</c:v>
                </c:pt>
                <c:pt idx="9">
                  <c:v>196417</c:v>
                </c:pt>
                <c:pt idx="10">
                  <c:v>172870</c:v>
                </c:pt>
                <c:pt idx="11">
                  <c:v>156094</c:v>
                </c:pt>
                <c:pt idx="12">
                  <c:v>167304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585-46E0-B9E4-9A6A59DE1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878287"/>
        <c:axId val="380306607"/>
      </c:scatterChart>
      <c:valAx>
        <c:axId val="1258782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380306607"/>
        <c:crosses val="autoZero"/>
        <c:crossBetween val="midCat"/>
      </c:valAx>
      <c:valAx>
        <c:axId val="380306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258782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Kasvutempod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'Rahvaarv (2)'!$E$32</c:f>
              <c:strCache>
                <c:ptCount val="1"/>
                <c:pt idx="0">
                  <c:v>Suht. ahel- juurdekasv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'Rahvaarv (2)'!$A$33:$A$45</c:f>
              <c:numCache>
                <c:formatCode>General</c:formatCode>
                <c:ptCount val="13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  <c:pt idx="6">
                  <c:v>1985</c:v>
                </c:pt>
                <c:pt idx="7">
                  <c:v>1990</c:v>
                </c:pt>
                <c:pt idx="8">
                  <c:v>1995</c:v>
                </c:pt>
                <c:pt idx="9">
                  <c:v>2000</c:v>
                </c:pt>
                <c:pt idx="10">
                  <c:v>2005</c:v>
                </c:pt>
                <c:pt idx="11">
                  <c:v>2010</c:v>
                </c:pt>
                <c:pt idx="12">
                  <c:v>2015</c:v>
                </c:pt>
              </c:numCache>
            </c:numRef>
          </c:xVal>
          <c:yVal>
            <c:numRef>
              <c:f>'Rahvaarv (2)'!$E$33:$E$45</c:f>
              <c:numCache>
                <c:formatCode>0.00%</c:formatCode>
                <c:ptCount val="13"/>
                <c:pt idx="0">
                  <c:v>4.9677760515376139E-2</c:v>
                </c:pt>
                <c:pt idx="1">
                  <c:v>6.0466675816206024E-2</c:v>
                </c:pt>
                <c:pt idx="2">
                  <c:v>5.4096571905058601E-2</c:v>
                </c:pt>
                <c:pt idx="3">
                  <c:v>4.5464570703469043E-2</c:v>
                </c:pt>
                <c:pt idx="4">
                  <c:v>3.6845580618870173E-2</c:v>
                </c:pt>
                <c:pt idx="5">
                  <c:v>3.2528303985448023E-2</c:v>
                </c:pt>
                <c:pt idx="6">
                  <c:v>2.8143720441408303E-2</c:v>
                </c:pt>
                <c:pt idx="7">
                  <c:v>-8.4473622676563304E-2</c:v>
                </c:pt>
                <c:pt idx="8">
                  <c:v>-2.3664642043678262E-2</c:v>
                </c:pt>
                <c:pt idx="9">
                  <c:v>-3.1065418636964017E-2</c:v>
                </c:pt>
                <c:pt idx="10">
                  <c:v>-1.7369553158341988E-2</c:v>
                </c:pt>
                <c:pt idx="11">
                  <c:v>-1.2593639671466353E-2</c:v>
                </c:pt>
                <c:pt idx="12">
                  <c:v>8.52260848079372E-3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0C-48BC-B1F7-8F4D7A01C820}"/>
            </c:ext>
          </c:extLst>
        </c:ser>
        <c:ser>
          <c:idx val="1"/>
          <c:order val="1"/>
          <c:tx>
            <c:strRef>
              <c:f>'Rahvaarv (2)'!$F$32</c:f>
              <c:strCache>
                <c:ptCount val="1"/>
                <c:pt idx="0">
                  <c:v>Suht. alus-juurdekasv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'Rahvaarv (2)'!$A$33:$A$45</c:f>
              <c:numCache>
                <c:formatCode>General</c:formatCode>
                <c:ptCount val="13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  <c:pt idx="6">
                  <c:v>1985</c:v>
                </c:pt>
                <c:pt idx="7">
                  <c:v>1990</c:v>
                </c:pt>
                <c:pt idx="8">
                  <c:v>1995</c:v>
                </c:pt>
                <c:pt idx="9">
                  <c:v>2000</c:v>
                </c:pt>
                <c:pt idx="10">
                  <c:v>2005</c:v>
                </c:pt>
                <c:pt idx="11">
                  <c:v>2010</c:v>
                </c:pt>
                <c:pt idx="12">
                  <c:v>2015</c:v>
                </c:pt>
              </c:numCache>
            </c:numRef>
          </c:xVal>
          <c:yVal>
            <c:numRef>
              <c:f>'Rahvaarv (2)'!$F$33:$F$45</c:f>
              <c:numCache>
                <c:formatCode>0.00%</c:formatCode>
                <c:ptCount val="13"/>
                <c:pt idx="0">
                  <c:v>4.9677760515376139E-2</c:v>
                </c:pt>
                <c:pt idx="1">
                  <c:v>0.11314828537194054</c:v>
                </c:pt>
                <c:pt idx="2">
                  <c:v>0.17336579163255642</c:v>
                </c:pt>
                <c:pt idx="3">
                  <c:v>0.22671236362726668</c:v>
                </c:pt>
                <c:pt idx="4">
                  <c:v>0.27191129291745991</c:v>
                </c:pt>
                <c:pt idx="5">
                  <c:v>0.31328441009600327</c:v>
                </c:pt>
                <c:pt idx="6">
                  <c:v>0.35024511939380504</c:v>
                </c:pt>
                <c:pt idx="7">
                  <c:v>0.23618502265726157</c:v>
                </c:pt>
                <c:pt idx="8">
                  <c:v>0.20693114659632117</c:v>
                </c:pt>
                <c:pt idx="9">
                  <c:v>0.16943732526131547</c:v>
                </c:pt>
                <c:pt idx="10">
                  <c:v>0.14912472147483979</c:v>
                </c:pt>
                <c:pt idx="11">
                  <c:v>0.13465305879501152</c:v>
                </c:pt>
                <c:pt idx="12">
                  <c:v>0.14432326257665642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70C-48BC-B1F7-8F4D7A01C820}"/>
            </c:ext>
          </c:extLst>
        </c:ser>
        <c:ser>
          <c:idx val="2"/>
          <c:order val="2"/>
          <c:tx>
            <c:strRef>
              <c:f>'Rahvaarv (2)'!$G$32</c:f>
              <c:strCache>
                <c:ptCount val="1"/>
                <c:pt idx="0">
                  <c:v>Ahel-indeks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'Rahvaarv (2)'!$A$33:$A$45</c:f>
              <c:numCache>
                <c:formatCode>General</c:formatCode>
                <c:ptCount val="13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  <c:pt idx="6">
                  <c:v>1985</c:v>
                </c:pt>
                <c:pt idx="7">
                  <c:v>1990</c:v>
                </c:pt>
                <c:pt idx="8">
                  <c:v>1995</c:v>
                </c:pt>
                <c:pt idx="9">
                  <c:v>2000</c:v>
                </c:pt>
                <c:pt idx="10">
                  <c:v>2005</c:v>
                </c:pt>
                <c:pt idx="11">
                  <c:v>2010</c:v>
                </c:pt>
                <c:pt idx="12">
                  <c:v>2015</c:v>
                </c:pt>
              </c:numCache>
            </c:numRef>
          </c:xVal>
          <c:yVal>
            <c:numRef>
              <c:f>'Rahvaarv (2)'!$G$33:$G$45</c:f>
              <c:numCache>
                <c:formatCode>0.00</c:formatCode>
                <c:ptCount val="13"/>
                <c:pt idx="0">
                  <c:v>1.0496777605153762</c:v>
                </c:pt>
                <c:pt idx="1">
                  <c:v>1.060466675816206</c:v>
                </c:pt>
                <c:pt idx="2">
                  <c:v>1.0540965719050586</c:v>
                </c:pt>
                <c:pt idx="3">
                  <c:v>1.0454645707034691</c:v>
                </c:pt>
                <c:pt idx="4">
                  <c:v>1.0368455806188701</c:v>
                </c:pt>
                <c:pt idx="5">
                  <c:v>1.032528303985448</c:v>
                </c:pt>
                <c:pt idx="6">
                  <c:v>1.0281437204414083</c:v>
                </c:pt>
                <c:pt idx="7">
                  <c:v>0.91552637732343667</c:v>
                </c:pt>
                <c:pt idx="8">
                  <c:v>0.97633535795632176</c:v>
                </c:pt>
                <c:pt idx="9">
                  <c:v>0.96893458136303601</c:v>
                </c:pt>
                <c:pt idx="10">
                  <c:v>0.98263044684165801</c:v>
                </c:pt>
                <c:pt idx="11">
                  <c:v>0.98740636032853368</c:v>
                </c:pt>
                <c:pt idx="12">
                  <c:v>1.0085226084807937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70C-48BC-B1F7-8F4D7A01C820}"/>
            </c:ext>
          </c:extLst>
        </c:ser>
        <c:ser>
          <c:idx val="3"/>
          <c:order val="3"/>
          <c:tx>
            <c:strRef>
              <c:f>'Rahvaarv (2)'!$H$32</c:f>
              <c:strCache>
                <c:ptCount val="1"/>
                <c:pt idx="0">
                  <c:v>Alus-indeks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'Rahvaarv (2)'!$A$33:$A$45</c:f>
              <c:numCache>
                <c:formatCode>General</c:formatCode>
                <c:ptCount val="13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  <c:pt idx="6">
                  <c:v>1985</c:v>
                </c:pt>
                <c:pt idx="7">
                  <c:v>1990</c:v>
                </c:pt>
                <c:pt idx="8">
                  <c:v>1995</c:v>
                </c:pt>
                <c:pt idx="9">
                  <c:v>2000</c:v>
                </c:pt>
                <c:pt idx="10">
                  <c:v>2005</c:v>
                </c:pt>
                <c:pt idx="11">
                  <c:v>2010</c:v>
                </c:pt>
                <c:pt idx="12">
                  <c:v>2015</c:v>
                </c:pt>
              </c:numCache>
            </c:numRef>
          </c:xVal>
          <c:yVal>
            <c:numRef>
              <c:f>'Rahvaarv (2)'!$H$33:$H$45</c:f>
              <c:numCache>
                <c:formatCode>0.00</c:formatCode>
                <c:ptCount val="13"/>
                <c:pt idx="0">
                  <c:v>1.0496777605153762</c:v>
                </c:pt>
                <c:pt idx="1">
                  <c:v>1.1131482853719405</c:v>
                </c:pt>
                <c:pt idx="2">
                  <c:v>1.1733657916325564</c:v>
                </c:pt>
                <c:pt idx="3">
                  <c:v>1.2267123636272668</c:v>
                </c:pt>
                <c:pt idx="4">
                  <c:v>1.2719112929174599</c:v>
                </c:pt>
                <c:pt idx="5">
                  <c:v>1.3132844100960033</c:v>
                </c:pt>
                <c:pt idx="6">
                  <c:v>1.350245119393805</c:v>
                </c:pt>
                <c:pt idx="7">
                  <c:v>1.2361850226572615</c:v>
                </c:pt>
                <c:pt idx="8">
                  <c:v>1.2069311465963213</c:v>
                </c:pt>
                <c:pt idx="9">
                  <c:v>1.1694373252613155</c:v>
                </c:pt>
                <c:pt idx="10">
                  <c:v>1.1491247214748397</c:v>
                </c:pt>
                <c:pt idx="11">
                  <c:v>1.1346530587950114</c:v>
                </c:pt>
                <c:pt idx="12">
                  <c:v>1.1443232625766564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70C-48BC-B1F7-8F4D7A01C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817519"/>
        <c:axId val="2049375839"/>
      </c:scatterChart>
      <c:valAx>
        <c:axId val="3918175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2049375839"/>
        <c:crosses val="autoZero"/>
        <c:crossBetween val="midCat"/>
      </c:valAx>
      <c:valAx>
        <c:axId val="2049375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3918175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Eesti</a:t>
            </a:r>
            <a:r>
              <a:rPr lang="et-EE" baseline="0"/>
              <a:t> rahvaarvu muutus ajavahemikus 1955-2020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'Rahvaarv (2)'!$B$32</c:f>
              <c:strCache>
                <c:ptCount val="1"/>
                <c:pt idx="0">
                  <c:v>Eesti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'Rahvaarv (2)'!$A$33:$A$45</c:f>
              <c:numCache>
                <c:formatCode>General</c:formatCode>
                <c:ptCount val="13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  <c:pt idx="6">
                  <c:v>1985</c:v>
                </c:pt>
                <c:pt idx="7">
                  <c:v>1990</c:v>
                </c:pt>
                <c:pt idx="8">
                  <c:v>1995</c:v>
                </c:pt>
                <c:pt idx="9">
                  <c:v>2000</c:v>
                </c:pt>
                <c:pt idx="10">
                  <c:v>2005</c:v>
                </c:pt>
                <c:pt idx="11">
                  <c:v>2010</c:v>
                </c:pt>
                <c:pt idx="12">
                  <c:v>2015</c:v>
                </c:pt>
              </c:numCache>
            </c:numRef>
          </c:xVal>
          <c:yVal>
            <c:numRef>
              <c:f>'Rahvaarv (2)'!$B$33:$B$45</c:f>
              <c:numCache>
                <c:formatCode>#,##0</c:formatCode>
                <c:ptCount val="13"/>
                <c:pt idx="0">
                  <c:v>1159231</c:v>
                </c:pt>
                <c:pt idx="1">
                  <c:v>1216819</c:v>
                </c:pt>
                <c:pt idx="2">
                  <c:v>1290396</c:v>
                </c:pt>
                <c:pt idx="3">
                  <c:v>1360202</c:v>
                </c:pt>
                <c:pt idx="4">
                  <c:v>1422043</c:v>
                </c:pt>
                <c:pt idx="5">
                  <c:v>1474439</c:v>
                </c:pt>
                <c:pt idx="6">
                  <c:v>1522400</c:v>
                </c:pt>
                <c:pt idx="7">
                  <c:v>1565246</c:v>
                </c:pt>
                <c:pt idx="8">
                  <c:v>1433024</c:v>
                </c:pt>
                <c:pt idx="9">
                  <c:v>1399112</c:v>
                </c:pt>
                <c:pt idx="10">
                  <c:v>1355648</c:v>
                </c:pt>
                <c:pt idx="11">
                  <c:v>1332101</c:v>
                </c:pt>
                <c:pt idx="12">
                  <c:v>1315325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52-49D9-817F-99417D54E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056991"/>
        <c:axId val="127504687"/>
      </c:scatterChart>
      <c:scatterChart>
        <c:scatterStyle val="smoothMarker"/>
        <c:varyColors val="0"/>
        <c:ser>
          <c:idx val="1"/>
          <c:order val="1"/>
          <c:tx>
            <c:strRef>
              <c:f>'Rahvaarv (2)'!$E$32</c:f>
              <c:strCache>
                <c:ptCount val="1"/>
                <c:pt idx="0">
                  <c:v>Suht. ahel- juurdekasv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'Rahvaarv (2)'!$A$33:$A$45</c:f>
              <c:numCache>
                <c:formatCode>General</c:formatCode>
                <c:ptCount val="13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  <c:pt idx="6">
                  <c:v>1985</c:v>
                </c:pt>
                <c:pt idx="7">
                  <c:v>1990</c:v>
                </c:pt>
                <c:pt idx="8">
                  <c:v>1995</c:v>
                </c:pt>
                <c:pt idx="9">
                  <c:v>2000</c:v>
                </c:pt>
                <c:pt idx="10">
                  <c:v>2005</c:v>
                </c:pt>
                <c:pt idx="11">
                  <c:v>2010</c:v>
                </c:pt>
                <c:pt idx="12">
                  <c:v>2015</c:v>
                </c:pt>
              </c:numCache>
            </c:numRef>
          </c:xVal>
          <c:yVal>
            <c:numRef>
              <c:f>'Rahvaarv (2)'!$E$33:$E$45</c:f>
              <c:numCache>
                <c:formatCode>0.00%</c:formatCode>
                <c:ptCount val="13"/>
                <c:pt idx="0">
                  <c:v>4.9677760515376139E-2</c:v>
                </c:pt>
                <c:pt idx="1">
                  <c:v>6.0466675816206024E-2</c:v>
                </c:pt>
                <c:pt idx="2">
                  <c:v>5.4096571905058601E-2</c:v>
                </c:pt>
                <c:pt idx="3">
                  <c:v>4.5464570703469043E-2</c:v>
                </c:pt>
                <c:pt idx="4">
                  <c:v>3.6845580618870173E-2</c:v>
                </c:pt>
                <c:pt idx="5">
                  <c:v>3.2528303985448023E-2</c:v>
                </c:pt>
                <c:pt idx="6">
                  <c:v>2.8143720441408303E-2</c:v>
                </c:pt>
                <c:pt idx="7">
                  <c:v>-8.4473622676563304E-2</c:v>
                </c:pt>
                <c:pt idx="8">
                  <c:v>-2.3664642043678262E-2</c:v>
                </c:pt>
                <c:pt idx="9">
                  <c:v>-3.1065418636964017E-2</c:v>
                </c:pt>
                <c:pt idx="10">
                  <c:v>-1.7369553158341988E-2</c:v>
                </c:pt>
                <c:pt idx="11">
                  <c:v>-1.2593639671466353E-2</c:v>
                </c:pt>
                <c:pt idx="12">
                  <c:v>8.52260848079372E-3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552-49D9-817F-99417D54E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510511"/>
        <c:axId val="127516751"/>
      </c:scatterChart>
      <c:valAx>
        <c:axId val="135056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27504687"/>
        <c:crosses val="autoZero"/>
        <c:crossBetween val="midCat"/>
      </c:valAx>
      <c:valAx>
        <c:axId val="127504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35056991"/>
        <c:crosses val="autoZero"/>
        <c:crossBetween val="midCat"/>
      </c:valAx>
      <c:valAx>
        <c:axId val="127516751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27510511"/>
        <c:crosses val="max"/>
        <c:crossBetween val="midCat"/>
      </c:valAx>
      <c:valAx>
        <c:axId val="1275105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5167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'Rahvaarv (2)'!$B$6</c:f>
              <c:strCache>
                <c:ptCount val="1"/>
                <c:pt idx="0">
                  <c:v>Eesti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'Rahvaarv (2)'!$A$7:$A$19</c:f>
              <c:numCache>
                <c:formatCode>General</c:formatCode>
                <c:ptCount val="13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  <c:pt idx="6">
                  <c:v>1985</c:v>
                </c:pt>
                <c:pt idx="7">
                  <c:v>1990</c:v>
                </c:pt>
                <c:pt idx="8">
                  <c:v>1995</c:v>
                </c:pt>
                <c:pt idx="9">
                  <c:v>2000</c:v>
                </c:pt>
                <c:pt idx="10">
                  <c:v>2005</c:v>
                </c:pt>
                <c:pt idx="11">
                  <c:v>2010</c:v>
                </c:pt>
                <c:pt idx="12">
                  <c:v>2015</c:v>
                </c:pt>
              </c:numCache>
            </c:numRef>
          </c:xVal>
          <c:yVal>
            <c:numRef>
              <c:f>'Rahvaarv (2)'!$B$7:$B$19</c:f>
              <c:numCache>
                <c:formatCode>#,##0</c:formatCode>
                <c:ptCount val="13"/>
                <c:pt idx="0">
                  <c:v>1159231</c:v>
                </c:pt>
                <c:pt idx="1">
                  <c:v>1216819</c:v>
                </c:pt>
                <c:pt idx="2">
                  <c:v>1290396</c:v>
                </c:pt>
                <c:pt idx="3">
                  <c:v>1360202</c:v>
                </c:pt>
                <c:pt idx="4">
                  <c:v>1422043</c:v>
                </c:pt>
                <c:pt idx="5">
                  <c:v>1474439</c:v>
                </c:pt>
                <c:pt idx="6">
                  <c:v>1522400</c:v>
                </c:pt>
                <c:pt idx="7">
                  <c:v>1565246</c:v>
                </c:pt>
                <c:pt idx="8">
                  <c:v>1433024</c:v>
                </c:pt>
                <c:pt idx="9">
                  <c:v>1399112</c:v>
                </c:pt>
                <c:pt idx="10">
                  <c:v>1355648</c:v>
                </c:pt>
                <c:pt idx="11">
                  <c:v>1332101</c:v>
                </c:pt>
                <c:pt idx="12">
                  <c:v>1315325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AEF-408B-9DCA-EECB266BA4BF}"/>
            </c:ext>
          </c:extLst>
        </c:ser>
        <c:ser>
          <c:idx val="1"/>
          <c:order val="1"/>
          <c:tx>
            <c:strRef>
              <c:f>'Rahvaarv (2)'!$C$6</c:f>
              <c:strCache>
                <c:ptCount val="1"/>
                <c:pt idx="0">
                  <c:v>Läti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'Rahvaarv (2)'!$A$7:$A$19</c:f>
              <c:numCache>
                <c:formatCode>General</c:formatCode>
                <c:ptCount val="13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  <c:pt idx="6">
                  <c:v>1985</c:v>
                </c:pt>
                <c:pt idx="7">
                  <c:v>1990</c:v>
                </c:pt>
                <c:pt idx="8">
                  <c:v>1995</c:v>
                </c:pt>
                <c:pt idx="9">
                  <c:v>2000</c:v>
                </c:pt>
                <c:pt idx="10">
                  <c:v>2005</c:v>
                </c:pt>
                <c:pt idx="11">
                  <c:v>2010</c:v>
                </c:pt>
                <c:pt idx="12">
                  <c:v>2015</c:v>
                </c:pt>
              </c:numCache>
            </c:numRef>
          </c:xVal>
          <c:yVal>
            <c:numRef>
              <c:f>'Rahvaarv (2)'!$C$7:$C$19</c:f>
              <c:numCache>
                <c:formatCode>#,##0</c:formatCode>
                <c:ptCount val="13"/>
                <c:pt idx="0">
                  <c:v>2001574</c:v>
                </c:pt>
                <c:pt idx="1">
                  <c:v>2129586</c:v>
                </c:pt>
                <c:pt idx="2">
                  <c:v>2266943</c:v>
                </c:pt>
                <c:pt idx="3">
                  <c:v>2378021</c:v>
                </c:pt>
                <c:pt idx="4">
                  <c:v>2469444</c:v>
                </c:pt>
                <c:pt idx="5">
                  <c:v>2521391</c:v>
                </c:pt>
                <c:pt idx="6">
                  <c:v>2580758</c:v>
                </c:pt>
                <c:pt idx="7">
                  <c:v>2664439</c:v>
                </c:pt>
                <c:pt idx="8">
                  <c:v>2508480</c:v>
                </c:pt>
                <c:pt idx="9">
                  <c:v>2384164</c:v>
                </c:pt>
                <c:pt idx="10">
                  <c:v>2251993</c:v>
                </c:pt>
                <c:pt idx="11">
                  <c:v>2118861</c:v>
                </c:pt>
                <c:pt idx="12">
                  <c:v>1997674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AEF-408B-9DCA-EECB266BA4BF}"/>
            </c:ext>
          </c:extLst>
        </c:ser>
        <c:ser>
          <c:idx val="2"/>
          <c:order val="2"/>
          <c:tx>
            <c:strRef>
              <c:f>'Rahvaarv (2)'!$D$6</c:f>
              <c:strCache>
                <c:ptCount val="1"/>
                <c:pt idx="0">
                  <c:v>Leedu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'Rahvaarv (2)'!$A$7:$A$19</c:f>
              <c:numCache>
                <c:formatCode>General</c:formatCode>
                <c:ptCount val="13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  <c:pt idx="6">
                  <c:v>1985</c:v>
                </c:pt>
                <c:pt idx="7">
                  <c:v>1990</c:v>
                </c:pt>
                <c:pt idx="8">
                  <c:v>1995</c:v>
                </c:pt>
                <c:pt idx="9">
                  <c:v>2000</c:v>
                </c:pt>
                <c:pt idx="10">
                  <c:v>2005</c:v>
                </c:pt>
                <c:pt idx="11">
                  <c:v>2010</c:v>
                </c:pt>
                <c:pt idx="12">
                  <c:v>2015</c:v>
                </c:pt>
              </c:numCache>
            </c:numRef>
          </c:xVal>
          <c:yVal>
            <c:numRef>
              <c:f>'Rahvaarv (2)'!$D$7:$D$19</c:f>
              <c:numCache>
                <c:formatCode>#,##0</c:formatCode>
                <c:ptCount val="13"/>
                <c:pt idx="0">
                  <c:v>2628751</c:v>
                </c:pt>
                <c:pt idx="1">
                  <c:v>2769876</c:v>
                </c:pt>
                <c:pt idx="2">
                  <c:v>2966165</c:v>
                </c:pt>
                <c:pt idx="3">
                  <c:v>3136586</c:v>
                </c:pt>
                <c:pt idx="4">
                  <c:v>3298879</c:v>
                </c:pt>
                <c:pt idx="5">
                  <c:v>3430760</c:v>
                </c:pt>
                <c:pt idx="6">
                  <c:v>3562397</c:v>
                </c:pt>
                <c:pt idx="7">
                  <c:v>3696035</c:v>
                </c:pt>
                <c:pt idx="8">
                  <c:v>3626612</c:v>
                </c:pt>
                <c:pt idx="9">
                  <c:v>3501839</c:v>
                </c:pt>
                <c:pt idx="10">
                  <c:v>3344268</c:v>
                </c:pt>
                <c:pt idx="11">
                  <c:v>3123816</c:v>
                </c:pt>
                <c:pt idx="12">
                  <c:v>2931880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AEF-408B-9DCA-EECB266BA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292399"/>
        <c:axId val="393539087"/>
      </c:scatterChart>
      <c:scatterChart>
        <c:scatterStyle val="smoothMarker"/>
        <c:varyColors val="0"/>
        <c:ser>
          <c:idx val="3"/>
          <c:order val="3"/>
          <c:tx>
            <c:strRef>
              <c:f>'Rahvaarv (2)'!$E$6</c:f>
              <c:strCache>
                <c:ptCount val="1"/>
                <c:pt idx="0">
                  <c:v>Eesti jkt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'Rahvaarv (2)'!$A$7:$A$19</c:f>
              <c:numCache>
                <c:formatCode>General</c:formatCode>
                <c:ptCount val="13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  <c:pt idx="6">
                  <c:v>1985</c:v>
                </c:pt>
                <c:pt idx="7">
                  <c:v>1990</c:v>
                </c:pt>
                <c:pt idx="8">
                  <c:v>1995</c:v>
                </c:pt>
                <c:pt idx="9">
                  <c:v>2000</c:v>
                </c:pt>
                <c:pt idx="10">
                  <c:v>2005</c:v>
                </c:pt>
                <c:pt idx="11">
                  <c:v>2010</c:v>
                </c:pt>
                <c:pt idx="12">
                  <c:v>2015</c:v>
                </c:pt>
              </c:numCache>
            </c:numRef>
          </c:xVal>
          <c:yVal>
            <c:numRef>
              <c:f>'Rahvaarv (2)'!$E$7:$E$19</c:f>
              <c:numCache>
                <c:formatCode>0.00%</c:formatCode>
                <c:ptCount val="13"/>
                <c:pt idx="0">
                  <c:v>4.9677760515376139E-2</c:v>
                </c:pt>
                <c:pt idx="1">
                  <c:v>6.0466675816206024E-2</c:v>
                </c:pt>
                <c:pt idx="2">
                  <c:v>5.4096571905058601E-2</c:v>
                </c:pt>
                <c:pt idx="3">
                  <c:v>4.5464570703469043E-2</c:v>
                </c:pt>
                <c:pt idx="4">
                  <c:v>3.6845580618870173E-2</c:v>
                </c:pt>
                <c:pt idx="5">
                  <c:v>3.2528303985448023E-2</c:v>
                </c:pt>
                <c:pt idx="6">
                  <c:v>2.8143720441408303E-2</c:v>
                </c:pt>
                <c:pt idx="7">
                  <c:v>-8.4473622676563304E-2</c:v>
                </c:pt>
                <c:pt idx="8">
                  <c:v>-2.3664642043678262E-2</c:v>
                </c:pt>
                <c:pt idx="9">
                  <c:v>-3.1065418636964017E-2</c:v>
                </c:pt>
                <c:pt idx="10">
                  <c:v>-1.7369553158341988E-2</c:v>
                </c:pt>
                <c:pt idx="11">
                  <c:v>-1.2593639671466353E-2</c:v>
                </c:pt>
                <c:pt idx="12">
                  <c:v>8.52260848079372E-3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AEF-408B-9DCA-EECB266BA4BF}"/>
            </c:ext>
          </c:extLst>
        </c:ser>
        <c:ser>
          <c:idx val="4"/>
          <c:order val="4"/>
          <c:tx>
            <c:strRef>
              <c:f>'Rahvaarv (2)'!$F$6</c:f>
              <c:strCache>
                <c:ptCount val="1"/>
                <c:pt idx="0">
                  <c:v>Läti jkt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'Rahvaarv (2)'!$A$7:$A$19</c:f>
              <c:numCache>
                <c:formatCode>General</c:formatCode>
                <c:ptCount val="13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  <c:pt idx="6">
                  <c:v>1985</c:v>
                </c:pt>
                <c:pt idx="7">
                  <c:v>1990</c:v>
                </c:pt>
                <c:pt idx="8">
                  <c:v>1995</c:v>
                </c:pt>
                <c:pt idx="9">
                  <c:v>2000</c:v>
                </c:pt>
                <c:pt idx="10">
                  <c:v>2005</c:v>
                </c:pt>
                <c:pt idx="11">
                  <c:v>2010</c:v>
                </c:pt>
                <c:pt idx="12">
                  <c:v>2015</c:v>
                </c:pt>
              </c:numCache>
            </c:numRef>
          </c:xVal>
          <c:yVal>
            <c:numRef>
              <c:f>'Rahvaarv (2)'!$F$7:$F$19</c:f>
              <c:numCache>
                <c:formatCode>0.00%</c:formatCode>
                <c:ptCount val="13"/>
                <c:pt idx="0">
                  <c:v>6.3955666890157442E-2</c:v>
                </c:pt>
                <c:pt idx="1">
                  <c:v>6.4499390961435699E-2</c:v>
                </c:pt>
                <c:pt idx="2">
                  <c:v>4.8999026442217562E-2</c:v>
                </c:pt>
                <c:pt idx="3">
                  <c:v>3.8444992706119924E-2</c:v>
                </c:pt>
                <c:pt idx="4">
                  <c:v>2.1035909297801449E-2</c:v>
                </c:pt>
                <c:pt idx="5">
                  <c:v>2.3545336681220802E-2</c:v>
                </c:pt>
                <c:pt idx="6">
                  <c:v>3.2424969718199075E-2</c:v>
                </c:pt>
                <c:pt idx="7">
                  <c:v>-5.853352244130941E-2</c:v>
                </c:pt>
                <c:pt idx="8">
                  <c:v>-4.9558298252328103E-2</c:v>
                </c:pt>
                <c:pt idx="9">
                  <c:v>-5.5437042082675518E-2</c:v>
                </c:pt>
                <c:pt idx="10">
                  <c:v>-5.9117412887162615E-2</c:v>
                </c:pt>
                <c:pt idx="11">
                  <c:v>-5.719440775020164E-2</c:v>
                </c:pt>
                <c:pt idx="12">
                  <c:v>-5.5802898771270988E-2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AEF-408B-9DCA-EECB266BA4BF}"/>
            </c:ext>
          </c:extLst>
        </c:ser>
        <c:ser>
          <c:idx val="5"/>
          <c:order val="5"/>
          <c:tx>
            <c:strRef>
              <c:f>'Rahvaarv (2)'!$G$6</c:f>
              <c:strCache>
                <c:ptCount val="1"/>
                <c:pt idx="0">
                  <c:v>Leedu jkt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'Rahvaarv (2)'!$A$7:$A$19</c:f>
              <c:numCache>
                <c:formatCode>General</c:formatCode>
                <c:ptCount val="13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  <c:pt idx="6">
                  <c:v>1985</c:v>
                </c:pt>
                <c:pt idx="7">
                  <c:v>1990</c:v>
                </c:pt>
                <c:pt idx="8">
                  <c:v>1995</c:v>
                </c:pt>
                <c:pt idx="9">
                  <c:v>2000</c:v>
                </c:pt>
                <c:pt idx="10">
                  <c:v>2005</c:v>
                </c:pt>
                <c:pt idx="11">
                  <c:v>2010</c:v>
                </c:pt>
                <c:pt idx="12">
                  <c:v>2015</c:v>
                </c:pt>
              </c:numCache>
            </c:numRef>
          </c:xVal>
          <c:yVal>
            <c:numRef>
              <c:f>'Rahvaarv (2)'!$G$7:$G$19</c:f>
              <c:numCache>
                <c:formatCode>0.00%</c:formatCode>
                <c:ptCount val="13"/>
                <c:pt idx="0">
                  <c:v>5.3685191180146009E-2</c:v>
                </c:pt>
                <c:pt idx="1">
                  <c:v>7.0865627197751815E-2</c:v>
                </c:pt>
                <c:pt idx="2">
                  <c:v>5.7454996603358205E-2</c:v>
                </c:pt>
                <c:pt idx="3">
                  <c:v>5.1741925775349376E-2</c:v>
                </c:pt>
                <c:pt idx="4">
                  <c:v>3.9977519636215819E-2</c:v>
                </c:pt>
                <c:pt idx="5">
                  <c:v>3.8369632384661123E-2</c:v>
                </c:pt>
                <c:pt idx="6">
                  <c:v>3.7513505653637147E-2</c:v>
                </c:pt>
                <c:pt idx="7">
                  <c:v>-1.8783101350501281E-2</c:v>
                </c:pt>
                <c:pt idx="8">
                  <c:v>-3.4404838455285539E-2</c:v>
                </c:pt>
                <c:pt idx="9">
                  <c:v>-4.4996643192334082E-2</c:v>
                </c:pt>
                <c:pt idx="10">
                  <c:v>-6.5919358137565526E-2</c:v>
                </c:pt>
                <c:pt idx="11">
                  <c:v>-6.1442799447854801E-2</c:v>
                </c:pt>
                <c:pt idx="12">
                  <c:v>-7.1486895780181997E-2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AEF-408B-9DCA-EECB266BA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563183"/>
        <c:axId val="272562767"/>
      </c:scatterChart>
      <c:valAx>
        <c:axId val="387292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393539087"/>
        <c:crosses val="autoZero"/>
        <c:crossBetween val="midCat"/>
      </c:valAx>
      <c:valAx>
        <c:axId val="393539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387292399"/>
        <c:crosses val="autoZero"/>
        <c:crossBetween val="midCat"/>
      </c:valAx>
      <c:valAx>
        <c:axId val="272562767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272563183"/>
        <c:crosses val="max"/>
        <c:crossBetween val="midCat"/>
      </c:valAx>
      <c:valAx>
        <c:axId val="2725631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25627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895350</xdr:colOff>
      <xdr:row>0</xdr:row>
      <xdr:rowOff>66675</xdr:rowOff>
    </xdr:from>
    <xdr:to>
      <xdr:col>10</xdr:col>
      <xdr:colOff>215900</xdr:colOff>
      <xdr:row>3</xdr:row>
      <xdr:rowOff>63500</xdr:rowOff>
    </xdr:to>
    <xdr:sp macro="" textlink="">
      <xdr:nvSpPr>
        <xdr:cNvPr id="2049" name="Object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7</xdr:col>
      <xdr:colOff>339725</xdr:colOff>
      <xdr:row>0</xdr:row>
      <xdr:rowOff>15875</xdr:rowOff>
    </xdr:from>
    <xdr:to>
      <xdr:col>11</xdr:col>
      <xdr:colOff>285750</xdr:colOff>
      <xdr:row>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700" y="15875"/>
          <a:ext cx="2917825" cy="850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oneCellAnchor>
    <xdr:from>
      <xdr:col>12</xdr:col>
      <xdr:colOff>28575</xdr:colOff>
      <xdr:row>1</xdr:row>
      <xdr:rowOff>17462</xdr:rowOff>
    </xdr:from>
    <xdr:ext cx="7353300" cy="284831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172575" y="417512"/>
          <a:ext cx="7353300" cy="2848317"/>
        </a:xfrm>
        <a:prstGeom prst="rect">
          <a:avLst/>
        </a:prstGeom>
        <a:solidFill>
          <a:schemeClr val="lt1"/>
        </a:solidFill>
        <a:ln w="952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108000" rIns="108000" bIns="108000" rtlCol="0" anchor="t">
          <a:spAutoFit/>
        </a:bodyPr>
        <a:lstStyle/>
        <a:p>
          <a:r>
            <a:rPr lang="et-EE" sz="1200"/>
            <a:t>Koostada rakendus kahe ühemuutuja funktsiooni y(x) ja z(x) graafikute tegemiseks etteantud vahemikus, valemites kasutades nimesid. Leida ka funktsiooni y minimaalne ja maksimaalne väärtus ja vastavad argumendi (x)</a:t>
          </a:r>
          <a:r>
            <a:rPr lang="et-EE" sz="1200" baseline="0"/>
            <a:t> väärtused</a:t>
          </a:r>
          <a:r>
            <a:rPr lang="et-EE" sz="1200"/>
            <a:t> ning funktsiooni z väärtuste aritmeetiline keskmine.</a:t>
          </a:r>
        </a:p>
        <a:p>
          <a:r>
            <a:rPr lang="et-EE" sz="1200"/>
            <a:t>Algandmed</a:t>
          </a:r>
        </a:p>
        <a:p>
          <a:r>
            <a:rPr lang="et-EE" sz="1200"/>
            <a:t>algus -  lõigu algus </a:t>
          </a:r>
        </a:p>
        <a:p>
          <a:r>
            <a:rPr lang="et-EE" sz="1200"/>
            <a:t> lõpp - lõigu lõpp  </a:t>
          </a:r>
        </a:p>
        <a:p>
          <a:r>
            <a:rPr lang="et-EE" sz="1200"/>
            <a:t> jaotisi - jaotiste arv </a:t>
          </a:r>
        </a:p>
        <a:p>
          <a:r>
            <a:rPr lang="et-EE" sz="1200"/>
            <a:t> samm = (lõpp - algus) / jaotisi</a:t>
          </a:r>
        </a:p>
        <a:p>
          <a:r>
            <a:rPr lang="et-EE" sz="1200"/>
            <a:t> p - arvutuseeskirja muutuse koht</a:t>
          </a:r>
        </a:p>
        <a:p>
          <a:endParaRPr lang="et-EE" sz="1200"/>
        </a:p>
        <a:p>
          <a:r>
            <a:rPr lang="et-EE" sz="1200"/>
            <a:t>Tulpa x teha valemid nii, et automaatselt tekiksid x-de väärtused vahemikus [algus; lõpp] etteantud sammuga:</a:t>
          </a:r>
        </a:p>
        <a:p>
          <a:r>
            <a:rPr lang="et-EE" sz="1200"/>
            <a:t>  x0 = algus, xi = xi-1 + samm</a:t>
          </a:r>
        </a:p>
        <a:p>
          <a:r>
            <a:rPr lang="et-EE" sz="1200"/>
            <a:t>Tulpadesse y ja z kirjutada valemid vastavate funktsioonide väärtuste leidmiseks iga x-i väärtuse korral.</a:t>
          </a:r>
        </a:p>
        <a:p>
          <a:r>
            <a:rPr lang="et-EE" sz="1200"/>
            <a:t>Graafiku tüübiks võtta XY (Scater)</a:t>
          </a:r>
        </a:p>
      </xdr:txBody>
    </xdr:sp>
    <xdr:clientData/>
  </xdr:oneCellAnchor>
  <xdr:twoCellAnchor>
    <xdr:from>
      <xdr:col>4</xdr:col>
      <xdr:colOff>333374</xdr:colOff>
      <xdr:row>8</xdr:row>
      <xdr:rowOff>180975</xdr:rowOff>
    </xdr:from>
    <xdr:to>
      <xdr:col>11</xdr:col>
      <xdr:colOff>200024</xdr:colOff>
      <xdr:row>29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1066800</xdr:colOff>
      <xdr:row>9</xdr:row>
      <xdr:rowOff>19050</xdr:rowOff>
    </xdr:from>
    <xdr:to>
      <xdr:col>10</xdr:col>
      <xdr:colOff>523875</xdr:colOff>
      <xdr:row>23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352425</xdr:colOff>
      <xdr:row>0</xdr:row>
      <xdr:rowOff>9525</xdr:rowOff>
    </xdr:from>
    <xdr:ext cx="4600575" cy="582930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915400" y="9525"/>
          <a:ext cx="4600575" cy="5829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72000" rIns="72000" bIns="72000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t-EE" sz="1100"/>
            <a:t>3. Eesti jalgpallimeeskonna koosseis</a:t>
          </a:r>
          <a:r>
            <a:rPr lang="et-EE" sz="1100" baseline="0"/>
            <a:t>  </a:t>
          </a:r>
          <a:r>
            <a:rPr lang="et-E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http://jalgpall.ee/koondis/1/koosseis):</a:t>
          </a:r>
          <a:endParaRPr lang="et-EE">
            <a:effectLst/>
          </a:endParaRPr>
        </a:p>
        <a:p>
          <a:endParaRPr lang="et-EE" sz="1100"/>
        </a:p>
        <a:p>
          <a:r>
            <a:rPr lang="et-EE" sz="1100"/>
            <a:t>Nimi	Sünniaeg</a:t>
          </a:r>
        </a:p>
        <a:p>
          <a:r>
            <a:rPr lang="et-EE" sz="1100">
              <a:solidFill>
                <a:sysClr val="windowText" lastClr="000000"/>
              </a:solidFill>
            </a:rPr>
            <a:t>Matvei Igonen	2.10.1996</a:t>
          </a:r>
        </a:p>
        <a:p>
          <a:r>
            <a:rPr lang="et-EE" sz="1100">
              <a:solidFill>
                <a:sysClr val="windowText" lastClr="000000"/>
              </a:solidFill>
            </a:rPr>
            <a:t>Sergei Lepmets	5.04.1987</a:t>
          </a:r>
        </a:p>
        <a:p>
          <a:r>
            <a:rPr lang="et-EE" sz="1100">
              <a:solidFill>
                <a:sysClr val="windowText" lastClr="000000"/>
              </a:solidFill>
            </a:rPr>
            <a:t>Mihkel Aksalu	7.11.1984</a:t>
          </a:r>
        </a:p>
        <a:p>
          <a:r>
            <a:rPr lang="et-EE" sz="1100">
              <a:solidFill>
                <a:sysClr val="windowText" lastClr="000000"/>
              </a:solidFill>
            </a:rPr>
            <a:t>Karol Mets	16.05.1993</a:t>
          </a:r>
        </a:p>
        <a:p>
          <a:r>
            <a:rPr lang="et-EE" sz="1100">
              <a:solidFill>
                <a:sysClr val="windowText" lastClr="000000"/>
              </a:solidFill>
            </a:rPr>
            <a:t>Joonas Tamm	2.02.1992</a:t>
          </a:r>
        </a:p>
        <a:p>
          <a:r>
            <a:rPr lang="et-EE" sz="1100">
              <a:solidFill>
                <a:sysClr val="windowText" lastClr="000000"/>
              </a:solidFill>
            </a:rPr>
            <a:t>Madis Vihmann	5.10.1995</a:t>
          </a:r>
        </a:p>
        <a:p>
          <a:r>
            <a:rPr lang="et-EE" sz="1100">
              <a:solidFill>
                <a:sysClr val="windowText" lastClr="000000"/>
              </a:solidFill>
            </a:rPr>
            <a:t>Ragnar Klavan	30.10.1985</a:t>
          </a:r>
        </a:p>
        <a:p>
          <a:r>
            <a:rPr lang="et-EE" sz="1100">
              <a:solidFill>
                <a:sysClr val="windowText" lastClr="000000"/>
              </a:solidFill>
            </a:rPr>
            <a:t>Taijo Teniste	31.01.1988</a:t>
          </a:r>
        </a:p>
        <a:p>
          <a:r>
            <a:rPr lang="et-EE" sz="1100">
              <a:solidFill>
                <a:sysClr val="windowText" lastClr="000000"/>
              </a:solidFill>
            </a:rPr>
            <a:t>Gert Kams	25.05.1985</a:t>
          </a:r>
        </a:p>
        <a:p>
          <a:r>
            <a:rPr lang="et-EE" sz="1100">
              <a:solidFill>
                <a:sysClr val="windowText" lastClr="000000"/>
              </a:solidFill>
            </a:rPr>
            <a:t>Märten Kuusk	5.04.1996</a:t>
          </a:r>
        </a:p>
        <a:p>
          <a:r>
            <a:rPr lang="et-EE" sz="1100">
              <a:solidFill>
                <a:sysClr val="windowText" lastClr="000000"/>
              </a:solidFill>
            </a:rPr>
            <a:t>Artur Pikk	5.03.1993</a:t>
          </a:r>
        </a:p>
        <a:p>
          <a:r>
            <a:rPr lang="et-EE" sz="1100">
              <a:solidFill>
                <a:sysClr val="windowText" lastClr="000000"/>
              </a:solidFill>
            </a:rPr>
            <a:t>Ken Kallaste	31.08.1988</a:t>
          </a:r>
        </a:p>
        <a:p>
          <a:r>
            <a:rPr lang="et-EE" sz="1100">
              <a:solidFill>
                <a:sysClr val="windowText" lastClr="000000"/>
              </a:solidFill>
            </a:rPr>
            <a:t>Aleksandr Dmitrijev	18.02.1982</a:t>
          </a:r>
        </a:p>
        <a:p>
          <a:r>
            <a:rPr lang="et-EE" sz="1100">
              <a:solidFill>
                <a:sysClr val="windowText" lastClr="000000"/>
              </a:solidFill>
            </a:rPr>
            <a:t>Konstantin Vassiljev	16.08.1984</a:t>
          </a:r>
        </a:p>
        <a:p>
          <a:r>
            <a:rPr lang="et-E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Vladislav Kreida	25.09.1999</a:t>
          </a:r>
          <a:endParaRPr lang="et-EE" sz="1100">
            <a:solidFill>
              <a:sysClr val="windowText" lastClr="000000"/>
            </a:solidFill>
          </a:endParaRPr>
        </a:p>
        <a:p>
          <a:r>
            <a:rPr lang="et-EE" sz="1100">
              <a:solidFill>
                <a:sysClr val="windowText" lastClr="000000"/>
              </a:solidFill>
            </a:rPr>
            <a:t>Mattias Käit	29.06.1998</a:t>
          </a:r>
        </a:p>
        <a:p>
          <a:r>
            <a:rPr lang="et-EE" sz="1100">
              <a:solidFill>
                <a:sysClr val="windowText" lastClr="000000"/>
              </a:solidFill>
            </a:rPr>
            <a:t>Mihkel Ainsalu	8.03.1996</a:t>
          </a:r>
        </a:p>
        <a:p>
          <a:r>
            <a:rPr lang="et-EE" sz="1100">
              <a:solidFill>
                <a:sysClr val="windowText" lastClr="000000"/>
              </a:solidFill>
            </a:rPr>
            <a:t>Vlasiy Sinyavskiy	27.11.1996</a:t>
          </a:r>
        </a:p>
        <a:p>
          <a:r>
            <a:rPr lang="et-EE" sz="1100">
              <a:solidFill>
                <a:sysClr val="windowText" lastClr="000000"/>
              </a:solidFill>
            </a:rPr>
            <a:t>Frank Liivak	7.07.1996</a:t>
          </a:r>
        </a:p>
        <a:p>
          <a:r>
            <a:rPr lang="et-EE" sz="1100">
              <a:solidFill>
                <a:sysClr val="windowText" lastClr="000000"/>
              </a:solidFill>
            </a:rPr>
            <a:t>Henrik Ojamaa	20.05.1991</a:t>
          </a:r>
        </a:p>
        <a:p>
          <a:r>
            <a:rPr lang="et-EE" sz="1100">
              <a:solidFill>
                <a:sysClr val="windowText" lastClr="000000"/>
              </a:solidFill>
            </a:rPr>
            <a:t>Erik Sorga	8.07.1999	</a:t>
          </a:r>
        </a:p>
        <a:p>
          <a:r>
            <a:rPr lang="et-EE" sz="1100">
              <a:solidFill>
                <a:sysClr val="windowText" lastClr="000000"/>
              </a:solidFill>
            </a:rPr>
            <a:t>Sergei Zenjov	20.04.1989</a:t>
          </a:r>
        </a:p>
        <a:p>
          <a:r>
            <a:rPr lang="et-EE" sz="1100">
              <a:solidFill>
                <a:sysClr val="windowText" lastClr="000000"/>
              </a:solidFill>
            </a:rPr>
            <a:t>Rauno Sappinen	23.01.1996</a:t>
          </a:r>
        </a:p>
        <a:p>
          <a:endParaRPr lang="et-EE" sz="1100"/>
        </a:p>
        <a:p>
          <a:r>
            <a:rPr lang="et-EE" sz="1100"/>
            <a:t>Teha sektordiagramm, milles oleks näha jalgpallurite jagunemine </a:t>
          </a:r>
        </a:p>
        <a:p>
          <a:r>
            <a:rPr lang="et-EE" sz="1100"/>
            <a:t>vanusegruppidesse:</a:t>
          </a:r>
        </a:p>
        <a:p>
          <a:r>
            <a:rPr lang="et-EE" sz="1100"/>
            <a:t>	20 ja nooremad</a:t>
          </a:r>
        </a:p>
        <a:p>
          <a:r>
            <a:rPr lang="et-EE" sz="1100"/>
            <a:t>	21-25</a:t>
          </a:r>
        </a:p>
        <a:p>
          <a:r>
            <a:rPr lang="et-EE" sz="1100"/>
            <a:t>	26-30</a:t>
          </a:r>
        </a:p>
        <a:p>
          <a:r>
            <a:rPr lang="et-EE" sz="1100"/>
            <a:t>	üle 30</a:t>
          </a:r>
        </a:p>
        <a:p>
          <a:endParaRPr lang="et-EE" sz="1100"/>
        </a:p>
      </xdr:txBody>
    </xdr:sp>
    <xdr:clientData/>
  </xdr:oneCellAnchor>
  <xdr:twoCellAnchor>
    <xdr:from>
      <xdr:col>3</xdr:col>
      <xdr:colOff>709612</xdr:colOff>
      <xdr:row>30</xdr:row>
      <xdr:rowOff>142875</xdr:rowOff>
    </xdr:from>
    <xdr:to>
      <xdr:col>7</xdr:col>
      <xdr:colOff>238125</xdr:colOff>
      <xdr:row>45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</xdr:colOff>
      <xdr:row>0</xdr:row>
      <xdr:rowOff>44450</xdr:rowOff>
    </xdr:from>
    <xdr:ext cx="4648200" cy="96959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162800" y="44450"/>
          <a:ext cx="4648200" cy="9695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108000" rIns="108000" bIns="108000" rtlCol="0" anchor="t">
          <a:spAutoFit/>
        </a:bodyPr>
        <a:lstStyle/>
        <a:p>
          <a:r>
            <a:rPr lang="et-EE" sz="1200"/>
            <a:t>3. Lisada tabelisse veerud rahvaarvu absoluutse</a:t>
          </a:r>
          <a:r>
            <a:rPr lang="et-EE" sz="1200" baseline="0"/>
            <a:t> alusjuurdekasvu ja aheljuurdekasvutempo</a:t>
          </a:r>
          <a:r>
            <a:rPr lang="et-EE" sz="1200"/>
            <a:t> (protsentides) leidmiseks.</a:t>
          </a:r>
        </a:p>
        <a:p>
          <a:r>
            <a:rPr lang="et-EE" sz="1200"/>
            <a:t>Kujutada rahvaarv ja aheljuurdekavutempo diagrammil. </a:t>
          </a:r>
        </a:p>
        <a:p>
          <a:r>
            <a:rPr lang="et-EE" sz="1200"/>
            <a:t>Valida ühe näitaja jaoks teine veritkaaltelg (</a:t>
          </a:r>
          <a:r>
            <a:rPr lang="et-EE" sz="1200" i="1"/>
            <a:t>secondary axis</a:t>
          </a:r>
          <a:r>
            <a:rPr lang="et-EE" sz="1200"/>
            <a:t>).</a:t>
          </a:r>
        </a:p>
      </xdr:txBody>
    </xdr:sp>
    <xdr:clientData/>
  </xdr:oneCellAnchor>
  <xdr:twoCellAnchor>
    <xdr:from>
      <xdr:col>10</xdr:col>
      <xdr:colOff>295275</xdr:colOff>
      <xdr:row>6</xdr:row>
      <xdr:rowOff>19049</xdr:rowOff>
    </xdr:from>
    <xdr:to>
      <xdr:col>24</xdr:col>
      <xdr:colOff>428625</xdr:colOff>
      <xdr:row>27</xdr:row>
      <xdr:rowOff>142874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304800</xdr:colOff>
      <xdr:row>28</xdr:row>
      <xdr:rowOff>180975</xdr:rowOff>
    </xdr:from>
    <xdr:to>
      <xdr:col>24</xdr:col>
      <xdr:colOff>381000</xdr:colOff>
      <xdr:row>48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76200</xdr:colOff>
      <xdr:row>0</xdr:row>
      <xdr:rowOff>85725</xdr:rowOff>
    </xdr:from>
    <xdr:ext cx="4972050" cy="329676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534525" y="85725"/>
          <a:ext cx="4972050" cy="32967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44000" tIns="144000" rIns="144000" bIns="144000" rtlCol="0" anchor="t">
          <a:spAutoFit/>
        </a:bodyPr>
        <a:lstStyle/>
        <a:p>
          <a:r>
            <a:rPr lang="et-EE" sz="1200"/>
            <a:t>4</a:t>
          </a:r>
          <a:r>
            <a:rPr lang="en-US" sz="1200"/>
            <a:t>. Koostada </a:t>
          </a:r>
          <a:r>
            <a:rPr lang="et-EE" sz="1200"/>
            <a:t>rakendus</a:t>
          </a:r>
          <a:r>
            <a:rPr lang="et-EE" sz="1200" baseline="0"/>
            <a:t> </a:t>
          </a:r>
          <a:r>
            <a:rPr lang="en-US" sz="1200"/>
            <a:t>arve andmete sisestamiseks ja maksumuse</a:t>
          </a:r>
          <a:r>
            <a:rPr lang="et-EE" sz="1200"/>
            <a:t> </a:t>
          </a:r>
          <a:r>
            <a:rPr lang="en-US" sz="1200"/>
            <a:t>arvutamiseks, kasutades kaupade andmeid töölehel Kaubad.</a:t>
          </a:r>
          <a:endParaRPr lang="et-EE" sz="1200"/>
        </a:p>
        <a:p>
          <a:r>
            <a:rPr lang="et-EE" sz="1200"/>
            <a:t>Tabel määratleda tabeliobjektina.</a:t>
          </a:r>
        </a:p>
        <a:p>
          <a:endParaRPr lang="en-US" sz="1200"/>
        </a:p>
        <a:p>
          <a:r>
            <a:rPr lang="en-US" sz="1200"/>
            <a:t>Tabeli veerud:</a:t>
          </a:r>
        </a:p>
        <a:p>
          <a:r>
            <a:rPr lang="en-US" sz="1200"/>
            <a:t>- kauba</a:t>
          </a:r>
          <a:r>
            <a:rPr lang="et-EE" sz="1200"/>
            <a:t>kood</a:t>
          </a:r>
          <a:r>
            <a:rPr lang="en-US" sz="1200"/>
            <a:t> (sisestatakse, valideerimine loeteluga)</a:t>
          </a:r>
        </a:p>
        <a:p>
          <a:r>
            <a:rPr lang="en-US" sz="1200"/>
            <a:t>- kauba nimetus (leida otsingufunktsiooniga kaupade tabelist)</a:t>
          </a:r>
        </a:p>
        <a:p>
          <a:r>
            <a:rPr lang="en-US" sz="1200"/>
            <a:t>- ostetud kogus (sisestatakse, arv)			</a:t>
          </a:r>
        </a:p>
        <a:p>
          <a:r>
            <a:rPr lang="en-US" sz="1200"/>
            <a:t>- hind käibemaksuga (leida lehelt Kaubad otsingufunktsioonidega)	</a:t>
          </a:r>
        </a:p>
        <a:p>
          <a:r>
            <a:rPr lang="en-US" sz="1200"/>
            <a:t>- maksumus (arvutada kogusest ja hinnast)				</a:t>
          </a:r>
        </a:p>
        <a:p>
          <a:r>
            <a:rPr lang="en-US" sz="1200"/>
            <a:t>Arvutada arve ridade summa ja käibemaks.</a:t>
          </a:r>
        </a:p>
        <a:p>
          <a:r>
            <a:rPr lang="et-EE" sz="1200"/>
            <a:t>Lisada tabelile koondrida (Total row vt Tabeliobj. menüüst) ja häälestada see sobivalt.	</a:t>
          </a:r>
        </a:p>
        <a:p>
          <a:r>
            <a:rPr lang="en-US" sz="1200"/>
            <a:t>Leida arve ridade keskmine maksumus ja mitmel arvel oleval kaubal on keskmisest suurem maksumus.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530088</xdr:colOff>
      <xdr:row>46</xdr:row>
      <xdr:rowOff>131693</xdr:rowOff>
    </xdr:from>
    <xdr:to>
      <xdr:col>8</xdr:col>
      <xdr:colOff>265044</xdr:colOff>
      <xdr:row>61</xdr:row>
      <xdr:rowOff>17393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9287C4-BD99-4BC8-951E-349C44C38C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405847</xdr:colOff>
      <xdr:row>35</xdr:row>
      <xdr:rowOff>164824</xdr:rowOff>
    </xdr:from>
    <xdr:to>
      <xdr:col>16</xdr:col>
      <xdr:colOff>74543</xdr:colOff>
      <xdr:row>50</xdr:row>
      <xdr:rowOff>50524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2B737D8-9B47-4CE7-AFA9-0006DDC6A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604630</xdr:colOff>
      <xdr:row>22</xdr:row>
      <xdr:rowOff>65433</xdr:rowOff>
    </xdr:from>
    <xdr:to>
      <xdr:col>16</xdr:col>
      <xdr:colOff>273326</xdr:colOff>
      <xdr:row>34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4631720-3F46-44AE-9654-2787B42DB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600488</xdr:colOff>
      <xdr:row>4</xdr:row>
      <xdr:rowOff>15737</xdr:rowOff>
    </xdr:from>
    <xdr:to>
      <xdr:col>15</xdr:col>
      <xdr:colOff>269183</xdr:colOff>
      <xdr:row>18</xdr:row>
      <xdr:rowOff>166480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D4F9000-290F-408A-8925-E7A3554E6C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rina%20Amitan\Downloads\Loeng04_diagr_info_tbl_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rina%20Amitan\Documents\Dokumendid\irina\Sugis_16\Koolitus_2016\Kord_1\paev_1_teht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itel"/>
      <sheetName val="Diagr1"/>
      <sheetName val="Diagr2"/>
      <sheetName val="Graafik"/>
      <sheetName val="2 ühel"/>
      <sheetName val="Trendijoon"/>
      <sheetName val="Libisev keskmine"/>
      <sheetName val="Rakendus"/>
      <sheetName val="Tabeliobjekt"/>
      <sheetName val="Infofunktsioonid"/>
      <sheetName val="Tekstifunktsioonid"/>
      <sheetName val="Rahvaarv"/>
      <sheetName val="Palgad"/>
      <sheetName val="Finants"/>
    </sheetNames>
    <sheetDataSet>
      <sheetData sheetId="0" refreshError="1"/>
      <sheetData sheetId="1" refreshError="1"/>
      <sheetData sheetId="2" refreshError="1"/>
      <sheetData sheetId="3">
        <row r="2">
          <cell r="A2">
            <v>0.1</v>
          </cell>
        </row>
        <row r="3">
          <cell r="A3">
            <v>0.2</v>
          </cell>
        </row>
        <row r="4">
          <cell r="A4">
            <v>0.3</v>
          </cell>
        </row>
        <row r="5">
          <cell r="A5">
            <v>0.4</v>
          </cell>
        </row>
        <row r="6">
          <cell r="A6">
            <v>0.5</v>
          </cell>
        </row>
        <row r="7">
          <cell r="A7">
            <v>0.6</v>
          </cell>
        </row>
        <row r="8">
          <cell r="A8">
            <v>0.7</v>
          </cell>
        </row>
        <row r="9">
          <cell r="A9">
            <v>0.8</v>
          </cell>
        </row>
        <row r="10">
          <cell r="A10">
            <v>0.9</v>
          </cell>
        </row>
        <row r="11">
          <cell r="A11">
            <v>1</v>
          </cell>
        </row>
        <row r="12">
          <cell r="A12">
            <v>1.1000000000000001</v>
          </cell>
        </row>
        <row r="13">
          <cell r="A13">
            <v>1.2</v>
          </cell>
        </row>
        <row r="14">
          <cell r="A14">
            <v>1.3</v>
          </cell>
        </row>
        <row r="15">
          <cell r="A15">
            <v>1.35</v>
          </cell>
        </row>
        <row r="16">
          <cell r="A16">
            <v>1.4</v>
          </cell>
        </row>
        <row r="17">
          <cell r="A17">
            <v>1.45</v>
          </cell>
        </row>
        <row r="18">
          <cell r="A18">
            <v>1.5</v>
          </cell>
        </row>
        <row r="19">
          <cell r="A19">
            <v>1.55</v>
          </cell>
        </row>
        <row r="20">
          <cell r="A20">
            <v>1.6</v>
          </cell>
        </row>
        <row r="21">
          <cell r="A21">
            <v>1.65</v>
          </cell>
        </row>
        <row r="22">
          <cell r="A22">
            <v>1.7</v>
          </cell>
        </row>
        <row r="23">
          <cell r="A23">
            <v>1.75</v>
          </cell>
        </row>
        <row r="24">
          <cell r="A24">
            <v>1.8</v>
          </cell>
        </row>
        <row r="25">
          <cell r="A25">
            <v>1.9</v>
          </cell>
        </row>
        <row r="26">
          <cell r="A26">
            <v>2</v>
          </cell>
        </row>
        <row r="27">
          <cell r="A27">
            <v>2.1</v>
          </cell>
        </row>
        <row r="28">
          <cell r="A28">
            <v>2.2000000000000002</v>
          </cell>
        </row>
        <row r="29">
          <cell r="A29">
            <v>2.2999999999999998</v>
          </cell>
        </row>
      </sheetData>
      <sheetData sheetId="4" refreshError="1"/>
      <sheetData sheetId="5" refreshError="1"/>
      <sheetData sheetId="6" refreshError="1"/>
      <sheetData sheetId="7">
        <row r="8">
          <cell r="B8">
            <v>-2</v>
          </cell>
        </row>
        <row r="9">
          <cell r="B9">
            <v>2</v>
          </cell>
        </row>
        <row r="10">
          <cell r="B10">
            <v>0.2</v>
          </cell>
        </row>
        <row r="11">
          <cell r="B11">
            <v>20</v>
          </cell>
        </row>
      </sheetData>
      <sheetData sheetId="8">
        <row r="4">
          <cell r="C4">
            <v>5</v>
          </cell>
          <cell r="D4">
            <v>4</v>
          </cell>
          <cell r="E4">
            <v>20</v>
          </cell>
          <cell r="F4">
            <v>150</v>
          </cell>
        </row>
        <row r="5">
          <cell r="C5">
            <v>6</v>
          </cell>
          <cell r="D5">
            <v>5</v>
          </cell>
          <cell r="E5">
            <v>30</v>
          </cell>
          <cell r="F5">
            <v>200</v>
          </cell>
        </row>
        <row r="6">
          <cell r="C6">
            <v>7.5</v>
          </cell>
          <cell r="D6">
            <v>6.2</v>
          </cell>
          <cell r="E6">
            <v>46.5</v>
          </cell>
          <cell r="F6">
            <v>120</v>
          </cell>
        </row>
        <row r="7">
          <cell r="C7">
            <v>5.4</v>
          </cell>
          <cell r="D7">
            <v>4.5</v>
          </cell>
          <cell r="E7">
            <v>24.3</v>
          </cell>
          <cell r="F7">
            <v>150</v>
          </cell>
        </row>
        <row r="8">
          <cell r="C8">
            <v>4</v>
          </cell>
          <cell r="D8">
            <v>3</v>
          </cell>
          <cell r="E8">
            <v>12</v>
          </cell>
          <cell r="F8">
            <v>120</v>
          </cell>
        </row>
        <row r="9">
          <cell r="C9">
            <v>3.5</v>
          </cell>
          <cell r="D9">
            <v>5.9</v>
          </cell>
          <cell r="E9">
            <v>20.650000000000002</v>
          </cell>
          <cell r="F9">
            <v>120</v>
          </cell>
        </row>
        <row r="10">
          <cell r="C10">
            <v>3</v>
          </cell>
          <cell r="D10">
            <v>5</v>
          </cell>
          <cell r="E10">
            <v>15</v>
          </cell>
          <cell r="F10">
            <v>200</v>
          </cell>
        </row>
      </sheetData>
      <sheetData sheetId="9" refreshError="1"/>
      <sheetData sheetId="10" refreshError="1"/>
      <sheetData sheetId="11">
        <row r="6">
          <cell r="B6" t="str">
            <v>Eesti</v>
          </cell>
        </row>
      </sheetData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L1"/>
      <sheetName val="Müügid"/>
      <sheetName val="Hinnakiri"/>
      <sheetName val="Isikud"/>
      <sheetName val="FunctionIfS "/>
      <sheetName val="YL5"/>
      <sheetName val="Sheet2"/>
      <sheetName val="Isikud_2"/>
      <sheetName val="abi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C7" t="str">
            <v>Harjumaa</v>
          </cell>
          <cell r="E7" t="str">
            <v>Kuressaare</v>
          </cell>
        </row>
        <row r="8">
          <cell r="C8" t="str">
            <v>Harjumaa, Harku Vald</v>
          </cell>
          <cell r="E8" t="str">
            <v>Maardu</v>
          </cell>
        </row>
        <row r="9">
          <cell r="C9" t="str">
            <v>Harjumaa, Kuusalu Vald</v>
          </cell>
          <cell r="E9" t="str">
            <v>Narva</v>
          </cell>
        </row>
        <row r="10">
          <cell r="C10" t="str">
            <v>Harjumaa, Saku Alevik</v>
          </cell>
          <cell r="E10" t="str">
            <v>Pärnu</v>
          </cell>
        </row>
        <row r="11">
          <cell r="C11" t="str">
            <v>Harjumaa, Saku Vald</v>
          </cell>
          <cell r="E11" t="str">
            <v>Tallinn</v>
          </cell>
        </row>
        <row r="12">
          <cell r="C12" t="str">
            <v>Harjumaa, Saue Vald</v>
          </cell>
          <cell r="E12" t="str">
            <v>Tartu</v>
          </cell>
        </row>
        <row r="13">
          <cell r="C13" t="str">
            <v>Harjumaa, Viimsi Vald</v>
          </cell>
        </row>
        <row r="14">
          <cell r="C14" t="str">
            <v>Kuressaare</v>
          </cell>
        </row>
        <row r="15">
          <cell r="C15" t="str">
            <v>Maardu</v>
          </cell>
        </row>
        <row r="16">
          <cell r="C16" t="str">
            <v>Narva</v>
          </cell>
        </row>
        <row r="17">
          <cell r="C17" t="str">
            <v>Põlvamaa, Kõlleste Vald</v>
          </cell>
        </row>
        <row r="18">
          <cell r="C18" t="str">
            <v>Pärnu</v>
          </cell>
        </row>
        <row r="19">
          <cell r="C19" t="str">
            <v>Pärnumaa, Audru Vald</v>
          </cell>
        </row>
        <row r="20">
          <cell r="C20" t="str">
            <v>Tallinn</v>
          </cell>
        </row>
        <row r="21">
          <cell r="C21" t="str">
            <v>Tartu</v>
          </cell>
        </row>
        <row r="22">
          <cell r="C22" t="str">
            <v>Tartumaa</v>
          </cell>
        </row>
        <row r="23">
          <cell r="C23" t="str">
            <v>Tartumaa, Luunja Vald</v>
          </cell>
        </row>
        <row r="24">
          <cell r="C24" t="str">
            <v>Viljandimaa, Suure-Jaani Vald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rina Amitan" refreshedDate="44450.463453124998" createdVersion="6" refreshedVersion="6" minRefreshableVersion="3" recordCount="23" xr:uid="{00000000-000A-0000-FFFF-FFFF04000000}">
  <cacheSource type="worksheet">
    <worksheetSource ref="A3:D26" sheet="Meeskond"/>
  </cacheSource>
  <cacheFields count="4">
    <cacheField name="Nimi" numFmtId="0">
      <sharedItems/>
    </cacheField>
    <cacheField name="Sünniaeg" numFmtId="14">
      <sharedItems containsSemiMixedTypes="0" containsNonDate="0" containsDate="1" containsString="0" minDate="1982-02-18T00:00:00" maxDate="1999-09-26T00:00:00"/>
    </cacheField>
    <cacheField name="Vanus" numFmtId="0">
      <sharedItems containsSemiMixedTypes="0" containsString="0" containsNumber="1" containsInteger="1" minValue="21" maxValue="39"/>
    </cacheField>
    <cacheField name="Vanusegrupp" numFmtId="0">
      <sharedItems count="3">
        <s v="21-25"/>
        <s v="üle 30"/>
        <s v="26-3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s v="Matvei Igonen"/>
    <d v="1996-10-02T00:00:00"/>
    <n v="24"/>
    <x v="0"/>
  </r>
  <r>
    <s v="Sergei Lepmets"/>
    <d v="1987-04-05T00:00:00"/>
    <n v="34"/>
    <x v="1"/>
  </r>
  <r>
    <s v="Mihkel Aksalu"/>
    <d v="1984-11-07T00:00:00"/>
    <n v="36"/>
    <x v="1"/>
  </r>
  <r>
    <s v="Karol Mets"/>
    <d v="1993-05-16T00:00:00"/>
    <n v="28"/>
    <x v="2"/>
  </r>
  <r>
    <s v="Joonas Tamm"/>
    <d v="1992-02-02T00:00:00"/>
    <n v="29"/>
    <x v="2"/>
  </r>
  <r>
    <s v="Madis Vihmann"/>
    <d v="1995-10-05T00:00:00"/>
    <n v="25"/>
    <x v="0"/>
  </r>
  <r>
    <s v="Ragnar Klavan"/>
    <d v="1985-10-30T00:00:00"/>
    <n v="35"/>
    <x v="1"/>
  </r>
  <r>
    <s v="Taijo Teniste"/>
    <d v="1988-01-31T00:00:00"/>
    <n v="33"/>
    <x v="1"/>
  </r>
  <r>
    <s v="Gert Kams"/>
    <d v="1985-05-25T00:00:00"/>
    <n v="36"/>
    <x v="1"/>
  </r>
  <r>
    <s v="Märten Kuusk"/>
    <d v="1996-04-05T00:00:00"/>
    <n v="25"/>
    <x v="0"/>
  </r>
  <r>
    <s v="Artur Pikk"/>
    <d v="1993-03-05T00:00:00"/>
    <n v="28"/>
    <x v="2"/>
  </r>
  <r>
    <s v="Ken Kallaste"/>
    <d v="1988-08-31T00:00:00"/>
    <n v="33"/>
    <x v="1"/>
  </r>
  <r>
    <s v="Aleksandr Dmitrijev"/>
    <d v="1982-02-18T00:00:00"/>
    <n v="39"/>
    <x v="1"/>
  </r>
  <r>
    <s v="Konstantin Vassiljev"/>
    <d v="1984-08-16T00:00:00"/>
    <n v="37"/>
    <x v="1"/>
  </r>
  <r>
    <s v="Vladislav Kreida"/>
    <d v="1999-09-25T00:00:00"/>
    <n v="21"/>
    <x v="0"/>
  </r>
  <r>
    <s v="Mattias Käit"/>
    <d v="1998-06-29T00:00:00"/>
    <n v="23"/>
    <x v="0"/>
  </r>
  <r>
    <s v="Mihkel Ainsalu"/>
    <d v="1996-03-08T00:00:00"/>
    <n v="25"/>
    <x v="0"/>
  </r>
  <r>
    <s v="Vlasiy Sinyavskiy"/>
    <d v="1996-11-27T00:00:00"/>
    <n v="24"/>
    <x v="0"/>
  </r>
  <r>
    <s v="Frank Liivak"/>
    <d v="1996-07-07T00:00:00"/>
    <n v="25"/>
    <x v="0"/>
  </r>
  <r>
    <s v="Henrik Ojamaa"/>
    <d v="1991-05-20T00:00:00"/>
    <n v="30"/>
    <x v="2"/>
  </r>
  <r>
    <s v="Erik Sorga"/>
    <d v="1999-07-08T00:00:00"/>
    <n v="22"/>
    <x v="0"/>
  </r>
  <r>
    <s v="Sergei Zenjov"/>
    <d v="1989-04-20T00:00:00"/>
    <n v="32"/>
    <x v="1"/>
  </r>
  <r>
    <s v="Rauno Sappinen"/>
    <d v="1996-01-23T00:00:00"/>
    <n v="25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E26:F30" firstHeaderRow="1" firstDataRow="1" firstDataCol="1"/>
  <pivotFields count="4">
    <pivotField showAll="0"/>
    <pivotField numFmtId="14" showAll="0"/>
    <pivotField dataField="1" showAll="0"/>
    <pivotField axis="axisRow" showAll="0">
      <items count="4">
        <item x="0"/>
        <item x="2"/>
        <item x="1"/>
        <item t="default"/>
      </items>
    </pivotField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Vanus" fld="2" subtotal="count" baseField="3" baseItem="0"/>
  </dataFields>
  <chartFormats count="4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" displayName="Table2" ref="A5:E17" totalsRowCount="1" headerRowDxfId="12" headerRowBorderDxfId="11" tableBorderDxfId="10">
  <autoFilter ref="A5:E16" xr:uid="{00000000-0009-0000-0100-000001000000}"/>
  <tableColumns count="5">
    <tableColumn id="1" xr3:uid="{00000000-0010-0000-0000-000001000000}" name="Kaubaartikkel" totalsRowLabel="Total" dataDxfId="9" totalsRowDxfId="8" dataCellStyle="Normal_ARVE"/>
    <tableColumn id="2" xr3:uid="{00000000-0010-0000-0000-000002000000}" name="Kauba nimetus" dataDxfId="7" totalsRowDxfId="6" dataCellStyle="Normal_ARVE">
      <calculatedColumnFormula>_xlfn.IFNA(INDEX(Nimetus,MATCH(A6,Artikkel,0)),"")</calculatedColumnFormula>
    </tableColumn>
    <tableColumn id="3" xr3:uid="{00000000-0010-0000-0000-000003000000}" name="Kogus" dataDxfId="5" totalsRowDxfId="4" dataCellStyle="Normal_ARVE"/>
    <tableColumn id="4" xr3:uid="{00000000-0010-0000-0000-000004000000}" name="Hind KM-ga" dataDxfId="3" totalsRowDxfId="2" dataCellStyle="Normal_ARVE">
      <calculatedColumnFormula>_xlfn.IFNA(INDEX(Hind_käibemaksuga,MATCH(A6,Artikkel,0)),0)</calculatedColumnFormula>
    </tableColumn>
    <tableColumn id="5" xr3:uid="{00000000-0010-0000-0000-000005000000}" name="Summa" totalsRowFunction="sum" dataDxfId="1" totalsRowDxfId="0" dataCellStyle="Normal_ARVE">
      <calculatedColumnFormula>Kogus*Hind_KM_ga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/>
  <dimension ref="B1:J29"/>
  <sheetViews>
    <sheetView tabSelected="1" workbookViewId="0">
      <selection activeCell="N18" sqref="N18"/>
    </sheetView>
  </sheetViews>
  <sheetFormatPr defaultColWidth="9.109375" defaultRowHeight="15" x14ac:dyDescent="0.25"/>
  <cols>
    <col min="1" max="1" width="3.33203125" style="9" customWidth="1"/>
    <col min="2" max="4" width="12.88671875" style="9" customWidth="1"/>
    <col min="5" max="5" width="13.5546875" style="9" customWidth="1"/>
    <col min="6" max="6" width="12.88671875" style="9" customWidth="1"/>
    <col min="7" max="7" width="15.109375" style="9" customWidth="1"/>
    <col min="8" max="9" width="11.109375" style="9" customWidth="1"/>
    <col min="10" max="10" width="13.109375" style="9" bestFit="1" customWidth="1"/>
    <col min="11" max="16384" width="9.109375" style="9"/>
  </cols>
  <sheetData>
    <row r="1" spans="2:10" s="7" customFormat="1" ht="31.5" customHeight="1" x14ac:dyDescent="0.3"/>
    <row r="3" spans="2:10" ht="21" x14ac:dyDescent="0.4">
      <c r="B3" s="8" t="s">
        <v>120</v>
      </c>
    </row>
    <row r="5" spans="2:10" ht="18" x14ac:dyDescent="0.4">
      <c r="B5" s="10" t="s">
        <v>121</v>
      </c>
      <c r="C5" s="10" t="s">
        <v>122</v>
      </c>
      <c r="D5" s="10" t="s">
        <v>123</v>
      </c>
      <c r="E5" s="10" t="s">
        <v>124</v>
      </c>
      <c r="F5" s="10" t="s">
        <v>125</v>
      </c>
      <c r="H5" s="10" t="s">
        <v>126</v>
      </c>
      <c r="I5" s="10" t="s">
        <v>127</v>
      </c>
      <c r="J5" s="10" t="s">
        <v>128</v>
      </c>
    </row>
    <row r="6" spans="2:10" x14ac:dyDescent="0.25">
      <c r="B6" s="11">
        <v>-10</v>
      </c>
      <c r="C6" s="11">
        <v>10</v>
      </c>
      <c r="D6" s="11">
        <v>20</v>
      </c>
      <c r="E6" s="11">
        <f>(lõpp-algus)/jaotisi</f>
        <v>1</v>
      </c>
      <c r="F6" s="11">
        <v>2</v>
      </c>
      <c r="H6" s="17">
        <f>MIN(y)</f>
        <v>-2.9383717218207628</v>
      </c>
      <c r="I6" s="17">
        <f>MAX(y)</f>
        <v>2.7278922804770449</v>
      </c>
      <c r="J6" s="17">
        <f>AVERAGE(z)</f>
        <v>-0.21100102233361015</v>
      </c>
    </row>
    <row r="8" spans="2:10" ht="15.6" x14ac:dyDescent="0.3">
      <c r="B8" s="10" t="s">
        <v>129</v>
      </c>
      <c r="C8" s="10" t="s">
        <v>130</v>
      </c>
      <c r="D8" s="10" t="s">
        <v>131</v>
      </c>
    </row>
    <row r="9" spans="2:10" x14ac:dyDescent="0.25">
      <c r="B9" s="9">
        <f>algus</f>
        <v>-10</v>
      </c>
      <c r="C9" s="16">
        <f t="shared" ref="C9:C29" si="0">3*SIN(x+2)*COS(x/2)</f>
        <v>-0.84193056732976213</v>
      </c>
      <c r="D9" s="16">
        <f t="shared" ref="D9:D29" si="1">IF(x&lt;=p,5*COS(2*x-3),3*SIN(x+1))</f>
        <v>-2.6641651016669874</v>
      </c>
    </row>
    <row r="10" spans="2:10" x14ac:dyDescent="0.25">
      <c r="B10" s="9">
        <f t="shared" ref="B10:B29" si="2">B9+samm</f>
        <v>-9</v>
      </c>
      <c r="C10" s="16">
        <f t="shared" si="0"/>
        <v>0.41547004587670799</v>
      </c>
      <c r="D10" s="16">
        <f t="shared" si="1"/>
        <v>-2.7386463011213418</v>
      </c>
    </row>
    <row r="11" spans="2:10" x14ac:dyDescent="0.25">
      <c r="B11" s="9">
        <f t="shared" si="2"/>
        <v>-8</v>
      </c>
      <c r="C11" s="16">
        <f t="shared" si="0"/>
        <v>-0.54791447390446779</v>
      </c>
      <c r="D11" s="16">
        <f t="shared" si="1"/>
        <v>4.9435230909333461</v>
      </c>
    </row>
    <row r="12" spans="2:10" x14ac:dyDescent="0.25">
      <c r="B12" s="9">
        <f t="shared" si="2"/>
        <v>-7</v>
      </c>
      <c r="C12" s="16">
        <f t="shared" si="0"/>
        <v>-2.6939731488413168</v>
      </c>
      <c r="D12" s="16">
        <f t="shared" si="1"/>
        <v>-1.3758166902579847</v>
      </c>
    </row>
    <row r="13" spans="2:10" x14ac:dyDescent="0.25">
      <c r="B13" s="9">
        <f t="shared" si="2"/>
        <v>-6</v>
      </c>
      <c r="C13" s="16">
        <f t="shared" si="0"/>
        <v>-2.2476863752900278</v>
      </c>
      <c r="D13" s="16">
        <f t="shared" si="1"/>
        <v>-3.7984395642941067</v>
      </c>
    </row>
    <row r="14" spans="2:10" x14ac:dyDescent="0.25">
      <c r="B14" s="9">
        <f t="shared" si="2"/>
        <v>-5</v>
      </c>
      <c r="C14" s="16">
        <f t="shared" si="0"/>
        <v>0.33917218044928332</v>
      </c>
      <c r="D14" s="16">
        <f t="shared" si="1"/>
        <v>4.5372339072509806</v>
      </c>
    </row>
    <row r="15" spans="2:10" x14ac:dyDescent="0.25">
      <c r="B15" s="9">
        <f t="shared" si="2"/>
        <v>-4</v>
      </c>
      <c r="C15" s="16">
        <f t="shared" si="0"/>
        <v>1.1352037429618924</v>
      </c>
      <c r="D15" s="16">
        <f t="shared" si="1"/>
        <v>2.2128489940253928E-2</v>
      </c>
    </row>
    <row r="16" spans="2:10" x14ac:dyDescent="0.25">
      <c r="B16" s="9">
        <f t="shared" si="2"/>
        <v>-3</v>
      </c>
      <c r="C16" s="16">
        <f t="shared" si="0"/>
        <v>-0.1785699082496302</v>
      </c>
      <c r="D16" s="16">
        <f t="shared" si="1"/>
        <v>-4.5556513094233848</v>
      </c>
    </row>
    <row r="17" spans="2:4" x14ac:dyDescent="0.25">
      <c r="B17" s="9">
        <f t="shared" si="2"/>
        <v>-2</v>
      </c>
      <c r="C17" s="16">
        <f t="shared" si="0"/>
        <v>0</v>
      </c>
      <c r="D17" s="16">
        <f t="shared" si="1"/>
        <v>3.7695112717165231</v>
      </c>
    </row>
    <row r="18" spans="2:4" x14ac:dyDescent="0.25">
      <c r="B18" s="9">
        <f t="shared" si="2"/>
        <v>-1</v>
      </c>
      <c r="C18" s="16">
        <f t="shared" si="0"/>
        <v>2.2153807878123861</v>
      </c>
      <c r="D18" s="16">
        <f t="shared" si="1"/>
        <v>1.4183109273161312</v>
      </c>
    </row>
    <row r="19" spans="2:4" x14ac:dyDescent="0.25">
      <c r="B19" s="9">
        <f t="shared" si="2"/>
        <v>0</v>
      </c>
      <c r="C19" s="16">
        <f t="shared" si="0"/>
        <v>2.7278922804770449</v>
      </c>
      <c r="D19" s="16">
        <f t="shared" si="1"/>
        <v>-4.9499624830022269</v>
      </c>
    </row>
    <row r="20" spans="2:4" x14ac:dyDescent="0.25">
      <c r="B20" s="9">
        <f t="shared" si="2"/>
        <v>1</v>
      </c>
      <c r="C20" s="16">
        <f t="shared" si="0"/>
        <v>0.37153337462150493</v>
      </c>
      <c r="D20" s="16">
        <f t="shared" si="1"/>
        <v>2.7015115293406988</v>
      </c>
    </row>
    <row r="21" spans="2:4" x14ac:dyDescent="0.25">
      <c r="B21" s="9">
        <f t="shared" si="2"/>
        <v>2</v>
      </c>
      <c r="C21" s="16">
        <f t="shared" si="0"/>
        <v>-1.2267063999049068</v>
      </c>
      <c r="D21" s="16">
        <f t="shared" si="1"/>
        <v>2.7015115293406988</v>
      </c>
    </row>
    <row r="22" spans="2:4" x14ac:dyDescent="0.25">
      <c r="B22" s="9">
        <f t="shared" si="2"/>
        <v>3</v>
      </c>
      <c r="C22" s="16">
        <f t="shared" si="0"/>
        <v>-0.20349485940270645</v>
      </c>
      <c r="D22" s="16">
        <f t="shared" si="1"/>
        <v>-2.2704074859237844</v>
      </c>
    </row>
    <row r="23" spans="2:4" x14ac:dyDescent="0.25">
      <c r="B23" s="9">
        <f t="shared" si="2"/>
        <v>4</v>
      </c>
      <c r="C23" s="16">
        <f t="shared" si="0"/>
        <v>0.34883362697318027</v>
      </c>
      <c r="D23" s="16">
        <f t="shared" si="1"/>
        <v>-2.8767728239894153</v>
      </c>
    </row>
    <row r="24" spans="2:4" x14ac:dyDescent="0.25">
      <c r="B24" s="9">
        <f t="shared" si="2"/>
        <v>5</v>
      </c>
      <c r="C24" s="16">
        <f t="shared" si="0"/>
        <v>-1.5790218571903594</v>
      </c>
      <c r="D24" s="16">
        <f t="shared" si="1"/>
        <v>-0.83824649459677758</v>
      </c>
    </row>
    <row r="25" spans="2:4" x14ac:dyDescent="0.25">
      <c r="B25" s="9">
        <f t="shared" si="2"/>
        <v>6</v>
      </c>
      <c r="C25" s="16">
        <f t="shared" si="0"/>
        <v>-2.9383717218207628</v>
      </c>
      <c r="D25" s="16">
        <f t="shared" si="1"/>
        <v>1.9709597961563672</v>
      </c>
    </row>
    <row r="26" spans="2:4" x14ac:dyDescent="0.25">
      <c r="B26" s="9">
        <f t="shared" si="2"/>
        <v>7</v>
      </c>
      <c r="C26" s="16">
        <f t="shared" si="0"/>
        <v>-1.157793334382389</v>
      </c>
      <c r="D26" s="16">
        <f t="shared" si="1"/>
        <v>2.9680747398701453</v>
      </c>
    </row>
    <row r="27" spans="2:4" x14ac:dyDescent="0.25">
      <c r="B27" s="9">
        <f t="shared" si="2"/>
        <v>8</v>
      </c>
      <c r="C27" s="16">
        <f t="shared" si="0"/>
        <v>1.0667877862439166</v>
      </c>
      <c r="D27" s="16">
        <f t="shared" si="1"/>
        <v>1.2363554557252698</v>
      </c>
    </row>
    <row r="28" spans="2:4" x14ac:dyDescent="0.25">
      <c r="B28" s="9">
        <f t="shared" si="2"/>
        <v>9</v>
      </c>
      <c r="C28" s="16">
        <f t="shared" si="0"/>
        <v>0.6323812050384181</v>
      </c>
      <c r="D28" s="16">
        <f t="shared" si="1"/>
        <v>-1.6320633326681093</v>
      </c>
    </row>
    <row r="29" spans="2:4" x14ac:dyDescent="0.25">
      <c r="B29" s="9">
        <f t="shared" si="2"/>
        <v>10</v>
      </c>
      <c r="C29" s="16">
        <f t="shared" si="0"/>
        <v>-0.45661633974115162</v>
      </c>
      <c r="D29" s="16">
        <f t="shared" si="1"/>
        <v>-2.9999706196521103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workbookViewId="0">
      <selection activeCell="F27" sqref="F27"/>
    </sheetView>
  </sheetViews>
  <sheetFormatPr defaultRowHeight="14.4" x14ac:dyDescent="0.3"/>
  <cols>
    <col min="1" max="1" width="19.109375" bestFit="1" customWidth="1"/>
    <col min="2" max="2" width="11.6640625" customWidth="1"/>
    <col min="3" max="3" width="10.109375" bestFit="1" customWidth="1"/>
    <col min="4" max="4" width="16.33203125" bestFit="1" customWidth="1"/>
    <col min="5" max="5" width="13.109375" customWidth="1"/>
    <col min="6" max="6" width="14.5546875" customWidth="1"/>
    <col min="7" max="7" width="14.6640625" bestFit="1" customWidth="1"/>
  </cols>
  <sheetData>
    <row r="1" spans="1:8" x14ac:dyDescent="0.3">
      <c r="B1" t="s">
        <v>140</v>
      </c>
      <c r="C1" s="18">
        <f ca="1">TODAY()</f>
        <v>45558</v>
      </c>
      <c r="E1" s="5" t="s">
        <v>141</v>
      </c>
    </row>
    <row r="2" spans="1:8" x14ac:dyDescent="0.3">
      <c r="E2" s="5"/>
    </row>
    <row r="3" spans="1:8" ht="15.6" x14ac:dyDescent="0.3">
      <c r="A3" s="5" t="s">
        <v>142</v>
      </c>
      <c r="B3" s="5" t="s">
        <v>143</v>
      </c>
      <c r="C3" s="19" t="s">
        <v>144</v>
      </c>
      <c r="D3" s="19" t="s">
        <v>145</v>
      </c>
      <c r="F3" s="19" t="s">
        <v>146</v>
      </c>
      <c r="G3" s="19" t="s">
        <v>147</v>
      </c>
      <c r="H3" s="19" t="s">
        <v>148</v>
      </c>
    </row>
    <row r="4" spans="1:8" x14ac:dyDescent="0.3">
      <c r="A4" s="5" t="s">
        <v>149</v>
      </c>
      <c r="B4" s="20">
        <v>35340</v>
      </c>
      <c r="C4">
        <f t="shared" ref="C4:C26" ca="1" si="0">INT((täna-Sünniaeg)/365.25)</f>
        <v>27</v>
      </c>
      <c r="D4" t="str">
        <f t="shared" ref="D4:D26" ca="1" si="1">INDEX(grupp,MATCH(Vanus,min,1))</f>
        <v>26-30</v>
      </c>
      <c r="F4">
        <v>0</v>
      </c>
      <c r="G4" t="s">
        <v>150</v>
      </c>
      <c r="H4">
        <f ca="1">COUNTIF(Vanusegrupp,grupp)</f>
        <v>0</v>
      </c>
    </row>
    <row r="5" spans="1:8" x14ac:dyDescent="0.3">
      <c r="A5" s="5" t="s">
        <v>151</v>
      </c>
      <c r="B5" s="20">
        <v>31872</v>
      </c>
      <c r="C5">
        <f t="shared" ca="1" si="0"/>
        <v>37</v>
      </c>
      <c r="D5" t="str">
        <f t="shared" ca="1" si="1"/>
        <v>üle 30</v>
      </c>
      <c r="F5">
        <v>21</v>
      </c>
      <c r="G5" t="s">
        <v>152</v>
      </c>
      <c r="H5">
        <f ca="1">COUNTIF(Vanusegrupp,grupp)</f>
        <v>2</v>
      </c>
    </row>
    <row r="6" spans="1:8" x14ac:dyDescent="0.3">
      <c r="A6" s="5" t="s">
        <v>153</v>
      </c>
      <c r="B6" s="20">
        <v>30993</v>
      </c>
      <c r="C6">
        <f t="shared" ca="1" si="0"/>
        <v>39</v>
      </c>
      <c r="D6" t="str">
        <f t="shared" ca="1" si="1"/>
        <v>üle 30</v>
      </c>
      <c r="F6">
        <v>26</v>
      </c>
      <c r="G6" t="s">
        <v>154</v>
      </c>
      <c r="H6">
        <f ca="1">COUNTIF(Vanusegrupp,grupp)</f>
        <v>8</v>
      </c>
    </row>
    <row r="7" spans="1:8" x14ac:dyDescent="0.3">
      <c r="A7" s="5" t="s">
        <v>155</v>
      </c>
      <c r="B7" s="20">
        <v>34105</v>
      </c>
      <c r="C7">
        <f t="shared" ca="1" si="0"/>
        <v>31</v>
      </c>
      <c r="D7" t="str">
        <f t="shared" ca="1" si="1"/>
        <v>üle 30</v>
      </c>
      <c r="F7">
        <v>31</v>
      </c>
      <c r="G7" t="s">
        <v>156</v>
      </c>
      <c r="H7">
        <f ca="1">COUNTIF(Vanusegrupp,grupp)</f>
        <v>13</v>
      </c>
    </row>
    <row r="8" spans="1:8" x14ac:dyDescent="0.3">
      <c r="A8" s="5" t="s">
        <v>157</v>
      </c>
      <c r="B8" s="20">
        <v>33636</v>
      </c>
      <c r="C8">
        <f t="shared" ca="1" si="0"/>
        <v>32</v>
      </c>
      <c r="D8" t="str">
        <f t="shared" ca="1" si="1"/>
        <v>üle 30</v>
      </c>
      <c r="G8" t="s">
        <v>158</v>
      </c>
      <c r="H8">
        <f ca="1">SUM(mitu)</f>
        <v>23</v>
      </c>
    </row>
    <row r="9" spans="1:8" x14ac:dyDescent="0.3">
      <c r="A9" s="5" t="s">
        <v>159</v>
      </c>
      <c r="B9" s="20">
        <v>34977</v>
      </c>
      <c r="C9">
        <f t="shared" ca="1" si="0"/>
        <v>28</v>
      </c>
      <c r="D9" t="str">
        <f t="shared" ca="1" si="1"/>
        <v>26-30</v>
      </c>
    </row>
    <row r="10" spans="1:8" x14ac:dyDescent="0.3">
      <c r="A10" s="5" t="s">
        <v>160</v>
      </c>
      <c r="B10" s="20">
        <v>31350</v>
      </c>
      <c r="C10">
        <f t="shared" ca="1" si="0"/>
        <v>38</v>
      </c>
      <c r="D10" t="str">
        <f t="shared" ca="1" si="1"/>
        <v>üle 30</v>
      </c>
    </row>
    <row r="11" spans="1:8" x14ac:dyDescent="0.3">
      <c r="A11" s="5" t="s">
        <v>161</v>
      </c>
      <c r="B11" s="20">
        <v>32173</v>
      </c>
      <c r="C11">
        <f t="shared" ca="1" si="0"/>
        <v>36</v>
      </c>
      <c r="D11" t="str">
        <f t="shared" ca="1" si="1"/>
        <v>üle 30</v>
      </c>
    </row>
    <row r="12" spans="1:8" x14ac:dyDescent="0.3">
      <c r="A12" s="5" t="s">
        <v>162</v>
      </c>
      <c r="B12" s="20">
        <v>31192</v>
      </c>
      <c r="C12">
        <f t="shared" ca="1" si="0"/>
        <v>39</v>
      </c>
      <c r="D12" t="str">
        <f t="shared" ca="1" si="1"/>
        <v>üle 30</v>
      </c>
    </row>
    <row r="13" spans="1:8" x14ac:dyDescent="0.3">
      <c r="A13" s="5" t="s">
        <v>163</v>
      </c>
      <c r="B13" s="20">
        <v>35160</v>
      </c>
      <c r="C13">
        <f t="shared" ca="1" si="0"/>
        <v>28</v>
      </c>
      <c r="D13" t="str">
        <f t="shared" ca="1" si="1"/>
        <v>26-30</v>
      </c>
    </row>
    <row r="14" spans="1:8" x14ac:dyDescent="0.3">
      <c r="A14" s="5" t="s">
        <v>164</v>
      </c>
      <c r="B14" s="20">
        <v>34033</v>
      </c>
      <c r="C14">
        <f t="shared" ca="1" si="0"/>
        <v>31</v>
      </c>
      <c r="D14" t="str">
        <f t="shared" ca="1" si="1"/>
        <v>üle 30</v>
      </c>
    </row>
    <row r="15" spans="1:8" x14ac:dyDescent="0.3">
      <c r="A15" s="5" t="s">
        <v>165</v>
      </c>
      <c r="B15" s="20">
        <v>32386</v>
      </c>
      <c r="C15">
        <f t="shared" ca="1" si="0"/>
        <v>36</v>
      </c>
      <c r="D15" t="str">
        <f t="shared" ca="1" si="1"/>
        <v>üle 30</v>
      </c>
    </row>
    <row r="16" spans="1:8" x14ac:dyDescent="0.3">
      <c r="A16" s="5" t="s">
        <v>166</v>
      </c>
      <c r="B16" s="20">
        <v>30000</v>
      </c>
      <c r="C16">
        <f t="shared" ca="1" si="0"/>
        <v>42</v>
      </c>
      <c r="D16" t="str">
        <f t="shared" ca="1" si="1"/>
        <v>üle 30</v>
      </c>
    </row>
    <row r="17" spans="1:6" x14ac:dyDescent="0.3">
      <c r="A17" s="5" t="s">
        <v>167</v>
      </c>
      <c r="B17" s="20">
        <v>30910</v>
      </c>
      <c r="C17">
        <f t="shared" ca="1" si="0"/>
        <v>40</v>
      </c>
      <c r="D17" t="str">
        <f t="shared" ca="1" si="1"/>
        <v>üle 30</v>
      </c>
    </row>
    <row r="18" spans="1:6" x14ac:dyDescent="0.3">
      <c r="A18" s="5" t="s">
        <v>168</v>
      </c>
      <c r="B18" s="20">
        <v>36428</v>
      </c>
      <c r="C18">
        <f t="shared" ca="1" si="0"/>
        <v>24</v>
      </c>
      <c r="D18" t="str">
        <f t="shared" ca="1" si="1"/>
        <v>21-25</v>
      </c>
    </row>
    <row r="19" spans="1:6" x14ac:dyDescent="0.3">
      <c r="A19" s="5" t="s">
        <v>169</v>
      </c>
      <c r="B19" s="20">
        <v>35975</v>
      </c>
      <c r="C19">
        <f t="shared" ca="1" si="0"/>
        <v>26</v>
      </c>
      <c r="D19" t="str">
        <f t="shared" ca="1" si="1"/>
        <v>26-30</v>
      </c>
    </row>
    <row r="20" spans="1:6" x14ac:dyDescent="0.3">
      <c r="A20" s="5" t="s">
        <v>170</v>
      </c>
      <c r="B20" s="20">
        <v>35132</v>
      </c>
      <c r="C20">
        <f t="shared" ca="1" si="0"/>
        <v>28</v>
      </c>
      <c r="D20" t="str">
        <f t="shared" ca="1" si="1"/>
        <v>26-30</v>
      </c>
    </row>
    <row r="21" spans="1:6" x14ac:dyDescent="0.3">
      <c r="A21" s="5" t="s">
        <v>171</v>
      </c>
      <c r="B21" s="20">
        <v>35396</v>
      </c>
      <c r="C21">
        <f t="shared" ca="1" si="0"/>
        <v>27</v>
      </c>
      <c r="D21" t="str">
        <f t="shared" ca="1" si="1"/>
        <v>26-30</v>
      </c>
    </row>
    <row r="22" spans="1:6" x14ac:dyDescent="0.3">
      <c r="A22" s="5" t="s">
        <v>172</v>
      </c>
      <c r="B22" s="20">
        <v>35253</v>
      </c>
      <c r="C22">
        <f t="shared" ca="1" si="0"/>
        <v>28</v>
      </c>
      <c r="D22" t="str">
        <f t="shared" ca="1" si="1"/>
        <v>26-30</v>
      </c>
    </row>
    <row r="23" spans="1:6" x14ac:dyDescent="0.3">
      <c r="A23" s="5" t="s">
        <v>173</v>
      </c>
      <c r="B23" s="20">
        <v>33378</v>
      </c>
      <c r="C23">
        <f t="shared" ca="1" si="0"/>
        <v>33</v>
      </c>
      <c r="D23" t="str">
        <f t="shared" ca="1" si="1"/>
        <v>üle 30</v>
      </c>
    </row>
    <row r="24" spans="1:6" x14ac:dyDescent="0.3">
      <c r="A24" s="5" t="s">
        <v>174</v>
      </c>
      <c r="B24" s="20">
        <v>36349</v>
      </c>
      <c r="C24">
        <f t="shared" ca="1" si="0"/>
        <v>25</v>
      </c>
      <c r="D24" t="str">
        <f t="shared" ca="1" si="1"/>
        <v>21-25</v>
      </c>
    </row>
    <row r="25" spans="1:6" x14ac:dyDescent="0.3">
      <c r="A25" s="5" t="s">
        <v>175</v>
      </c>
      <c r="B25" s="20">
        <v>32618</v>
      </c>
      <c r="C25">
        <f t="shared" ca="1" si="0"/>
        <v>35</v>
      </c>
      <c r="D25" t="str">
        <f t="shared" ca="1" si="1"/>
        <v>üle 30</v>
      </c>
    </row>
    <row r="26" spans="1:6" x14ac:dyDescent="0.3">
      <c r="A26" s="5" t="s">
        <v>176</v>
      </c>
      <c r="B26" s="20">
        <v>35087</v>
      </c>
      <c r="C26">
        <f t="shared" ca="1" si="0"/>
        <v>28</v>
      </c>
      <c r="D26" t="str">
        <f t="shared" ca="1" si="1"/>
        <v>26-30</v>
      </c>
      <c r="E26" s="22" t="s">
        <v>178</v>
      </c>
      <c r="F26" t="s">
        <v>179</v>
      </c>
    </row>
    <row r="27" spans="1:6" x14ac:dyDescent="0.3">
      <c r="A27" s="5"/>
      <c r="B27" s="20"/>
      <c r="E27" s="21" t="s">
        <v>152</v>
      </c>
      <c r="F27">
        <v>10</v>
      </c>
    </row>
    <row r="28" spans="1:6" x14ac:dyDescent="0.3">
      <c r="A28" s="5"/>
      <c r="B28" s="20"/>
      <c r="E28" s="21" t="s">
        <v>154</v>
      </c>
      <c r="F28">
        <v>4</v>
      </c>
    </row>
    <row r="29" spans="1:6" x14ac:dyDescent="0.3">
      <c r="E29" s="21" t="s">
        <v>156</v>
      </c>
      <c r="F29">
        <v>9</v>
      </c>
    </row>
    <row r="30" spans="1:6" x14ac:dyDescent="0.3">
      <c r="E30" s="21" t="s">
        <v>177</v>
      </c>
      <c r="F30">
        <v>23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7"/>
  <sheetViews>
    <sheetView workbookViewId="0">
      <selection activeCell="K52" sqref="K52"/>
    </sheetView>
  </sheetViews>
  <sheetFormatPr defaultRowHeight="14.4" x14ac:dyDescent="0.3"/>
  <cols>
    <col min="1" max="1" width="6.5546875" customWidth="1"/>
    <col min="5" max="5" width="12.33203125" customWidth="1"/>
    <col min="6" max="6" width="11.5546875" customWidth="1"/>
    <col min="7" max="7" width="10.5546875" customWidth="1"/>
    <col min="8" max="8" width="18.109375" customWidth="1"/>
    <col min="9" max="9" width="18.44140625" customWidth="1"/>
    <col min="10" max="10" width="18.6640625" customWidth="1"/>
  </cols>
  <sheetData>
    <row r="1" spans="1:10" x14ac:dyDescent="0.3">
      <c r="E1" t="str">
        <f ca="1">_xlfn.FORMULATEXT(E6)</f>
        <v>=B7-B$6</v>
      </c>
    </row>
    <row r="2" spans="1:10" x14ac:dyDescent="0.3">
      <c r="F2" t="str">
        <f ca="1">_xlfn.FORMULATEXT(F6)</f>
        <v>=C7-C$6</v>
      </c>
      <c r="G2" t="str">
        <f ca="1">_xlfn.FORMULATEXT(G6)</f>
        <v>=D7-D$6</v>
      </c>
      <c r="H2" t="str">
        <f ca="1">_xlfn.FORMULATEXT(H6)</f>
        <v>=(B7-B6)/B6</v>
      </c>
      <c r="I2" t="str">
        <f ca="1">_xlfn.FORMULATEXT(I6)</f>
        <v>=(C7-C6)/C6</v>
      </c>
      <c r="J2" t="str">
        <f ca="1">_xlfn.FORMULATEXT(J6)</f>
        <v>=(D7-D6)/D6</v>
      </c>
    </row>
    <row r="4" spans="1:10" ht="15.6" x14ac:dyDescent="0.3">
      <c r="F4" s="77" t="s">
        <v>194</v>
      </c>
      <c r="G4" s="77"/>
      <c r="I4" s="77" t="s">
        <v>195</v>
      </c>
      <c r="J4" s="77"/>
    </row>
    <row r="5" spans="1:10" ht="28.5" customHeight="1" x14ac:dyDescent="0.3">
      <c r="A5" s="12" t="s">
        <v>132</v>
      </c>
      <c r="B5" s="12" t="s">
        <v>133</v>
      </c>
      <c r="C5" s="12" t="s">
        <v>134</v>
      </c>
      <c r="D5" s="12" t="s">
        <v>135</v>
      </c>
      <c r="E5" s="55" t="s">
        <v>196</v>
      </c>
      <c r="F5" s="55" t="s">
        <v>197</v>
      </c>
      <c r="G5" s="55" t="s">
        <v>198</v>
      </c>
      <c r="H5" s="55" t="s">
        <v>199</v>
      </c>
      <c r="I5" s="55" t="s">
        <v>200</v>
      </c>
      <c r="J5" s="55" t="s">
        <v>201</v>
      </c>
    </row>
    <row r="6" spans="1:10" x14ac:dyDescent="0.3">
      <c r="A6" s="15">
        <v>1950</v>
      </c>
      <c r="B6" s="13">
        <v>1022906</v>
      </c>
      <c r="C6" s="13">
        <v>432506</v>
      </c>
      <c r="D6" s="13">
        <v>590400</v>
      </c>
      <c r="E6" s="13">
        <f>B7-B$6</f>
        <v>26925</v>
      </c>
      <c r="F6" s="13">
        <f t="shared" ref="F6:G6" si="0">C7-C$6</f>
        <v>14671</v>
      </c>
      <c r="G6" s="13">
        <f t="shared" si="0"/>
        <v>12254</v>
      </c>
      <c r="H6" s="54">
        <f>(B7-B6)/B6</f>
        <v>2.6322066739270275E-2</v>
      </c>
      <c r="I6" s="54">
        <f t="shared" ref="I6:J6" si="1">(C7-C6)/C6</f>
        <v>3.3920916704045727E-2</v>
      </c>
      <c r="J6" s="54">
        <f t="shared" si="1"/>
        <v>2.0755420054200543E-2</v>
      </c>
    </row>
    <row r="7" spans="1:10" x14ac:dyDescent="0.3">
      <c r="A7" s="15">
        <v>1951</v>
      </c>
      <c r="B7" s="13">
        <v>1049831</v>
      </c>
      <c r="C7" s="13">
        <v>447177</v>
      </c>
      <c r="D7" s="13">
        <v>602654</v>
      </c>
      <c r="E7" s="13">
        <f t="shared" ref="E7:E70" si="2">B8-B$6</f>
        <v>50533</v>
      </c>
      <c r="F7" s="13">
        <f t="shared" ref="F7:F70" si="3">C8-C$6</f>
        <v>27669</v>
      </c>
      <c r="G7" s="13">
        <f t="shared" ref="G7:G70" si="4">D8-D$6</f>
        <v>22864</v>
      </c>
      <c r="H7" s="54">
        <f t="shared" ref="H7:H70" si="5">(B8-B7)/B7</f>
        <v>2.248742892903715E-2</v>
      </c>
      <c r="I7" s="54">
        <f t="shared" ref="I7:I70" si="6">(C8-C7)/C7</f>
        <v>2.906679010772021E-2</v>
      </c>
      <c r="J7" s="54">
        <f t="shared" ref="J7:J70" si="7">(D8-D7)/D7</f>
        <v>1.7605458521805215E-2</v>
      </c>
    </row>
    <row r="8" spans="1:10" x14ac:dyDescent="0.3">
      <c r="A8" s="15">
        <v>1952</v>
      </c>
      <c r="B8" s="13">
        <v>1073439</v>
      </c>
      <c r="C8" s="13">
        <v>460175</v>
      </c>
      <c r="D8" s="13">
        <v>613264</v>
      </c>
      <c r="E8" s="13">
        <f t="shared" si="2"/>
        <v>69857</v>
      </c>
      <c r="F8" s="13">
        <f t="shared" si="3"/>
        <v>38421</v>
      </c>
      <c r="G8" s="13">
        <f t="shared" si="4"/>
        <v>31436</v>
      </c>
      <c r="H8" s="54">
        <f t="shared" si="5"/>
        <v>1.8001954465973382E-2</v>
      </c>
      <c r="I8" s="54">
        <f t="shared" si="6"/>
        <v>2.3365024175585374E-2</v>
      </c>
      <c r="J8" s="54">
        <f t="shared" si="7"/>
        <v>1.3977667040621984E-2</v>
      </c>
    </row>
    <row r="9" spans="1:10" x14ac:dyDescent="0.3">
      <c r="A9" s="15">
        <v>1953</v>
      </c>
      <c r="B9" s="13">
        <v>1092763</v>
      </c>
      <c r="C9" s="13">
        <v>470927</v>
      </c>
      <c r="D9" s="13">
        <v>621836</v>
      </c>
      <c r="E9" s="13">
        <f t="shared" si="2"/>
        <v>97307</v>
      </c>
      <c r="F9" s="13">
        <f t="shared" si="3"/>
        <v>53582</v>
      </c>
      <c r="G9" s="13">
        <f t="shared" si="4"/>
        <v>43725</v>
      </c>
      <c r="H9" s="54">
        <f t="shared" si="5"/>
        <v>2.5119810974566305E-2</v>
      </c>
      <c r="I9" s="54">
        <f t="shared" si="6"/>
        <v>3.2193949380689577E-2</v>
      </c>
      <c r="J9" s="54">
        <f t="shared" si="7"/>
        <v>1.9762445403611242E-2</v>
      </c>
    </row>
    <row r="10" spans="1:10" x14ac:dyDescent="0.3">
      <c r="A10" s="15">
        <v>1954</v>
      </c>
      <c r="B10" s="13">
        <v>1120213</v>
      </c>
      <c r="C10" s="13">
        <v>486088</v>
      </c>
      <c r="D10" s="13">
        <v>634125</v>
      </c>
      <c r="E10" s="13">
        <f t="shared" si="2"/>
        <v>114734</v>
      </c>
      <c r="F10" s="13">
        <f t="shared" si="3"/>
        <v>63529</v>
      </c>
      <c r="G10" s="13">
        <f t="shared" si="4"/>
        <v>51205</v>
      </c>
      <c r="H10" s="54">
        <f t="shared" si="5"/>
        <v>1.5556862846619349E-2</v>
      </c>
      <c r="I10" s="54">
        <f t="shared" si="6"/>
        <v>2.0463372887213838E-2</v>
      </c>
      <c r="J10" s="54">
        <f t="shared" si="7"/>
        <v>1.1795781588803469E-2</v>
      </c>
    </row>
    <row r="11" spans="1:10" x14ac:dyDescent="0.3">
      <c r="A11" s="15">
        <v>1955</v>
      </c>
      <c r="B11" s="13">
        <v>1137640</v>
      </c>
      <c r="C11" s="13">
        <v>496035</v>
      </c>
      <c r="D11" s="13">
        <v>641605</v>
      </c>
      <c r="E11" s="13">
        <f t="shared" si="2"/>
        <v>127885</v>
      </c>
      <c r="F11" s="13">
        <f t="shared" si="3"/>
        <v>71080</v>
      </c>
      <c r="G11" s="13">
        <f t="shared" si="4"/>
        <v>56805</v>
      </c>
      <c r="H11" s="54">
        <f t="shared" si="5"/>
        <v>1.1559895924897156E-2</v>
      </c>
      <c r="I11" s="54">
        <f t="shared" si="6"/>
        <v>1.5222716138982129E-2</v>
      </c>
      <c r="J11" s="54">
        <f t="shared" si="7"/>
        <v>8.7281115327966577E-3</v>
      </c>
    </row>
    <row r="12" spans="1:10" x14ac:dyDescent="0.3">
      <c r="A12" s="15">
        <v>1956</v>
      </c>
      <c r="B12" s="13">
        <v>1150791</v>
      </c>
      <c r="C12" s="13">
        <v>503586</v>
      </c>
      <c r="D12" s="13">
        <v>647205</v>
      </c>
      <c r="E12" s="13">
        <f t="shared" si="2"/>
        <v>142103</v>
      </c>
      <c r="F12" s="13">
        <f t="shared" si="3"/>
        <v>75181</v>
      </c>
      <c r="G12" s="13">
        <f t="shared" si="4"/>
        <v>66922</v>
      </c>
      <c r="H12" s="54">
        <f t="shared" si="5"/>
        <v>1.2354980183195733E-2</v>
      </c>
      <c r="I12" s="54">
        <f t="shared" si="6"/>
        <v>8.1435941428077818E-3</v>
      </c>
      <c r="J12" s="54">
        <f t="shared" si="7"/>
        <v>1.5631832263347779E-2</v>
      </c>
    </row>
    <row r="13" spans="1:10" x14ac:dyDescent="0.3">
      <c r="A13" s="15">
        <v>1957</v>
      </c>
      <c r="B13" s="13">
        <v>1165009</v>
      </c>
      <c r="C13" s="13">
        <v>507687</v>
      </c>
      <c r="D13" s="13">
        <v>657322</v>
      </c>
      <c r="E13" s="13">
        <f t="shared" si="2"/>
        <v>155811</v>
      </c>
      <c r="F13" s="13">
        <f t="shared" si="3"/>
        <v>83058</v>
      </c>
      <c r="G13" s="13">
        <f t="shared" si="4"/>
        <v>72753</v>
      </c>
      <c r="H13" s="54">
        <f t="shared" si="5"/>
        <v>1.1766432705670085E-2</v>
      </c>
      <c r="I13" s="54">
        <f t="shared" si="6"/>
        <v>1.5515465237439604E-2</v>
      </c>
      <c r="J13" s="54">
        <f t="shared" si="7"/>
        <v>8.8708426007344954E-3</v>
      </c>
    </row>
    <row r="14" spans="1:10" x14ac:dyDescent="0.3">
      <c r="A14" s="15">
        <v>1958</v>
      </c>
      <c r="B14" s="13">
        <v>1178717</v>
      </c>
      <c r="C14" s="13">
        <v>515564</v>
      </c>
      <c r="D14" s="13">
        <v>663153</v>
      </c>
      <c r="E14" s="13">
        <f t="shared" si="2"/>
        <v>168522</v>
      </c>
      <c r="F14" s="13">
        <f t="shared" si="3"/>
        <v>90612</v>
      </c>
      <c r="G14" s="13">
        <f t="shared" si="4"/>
        <v>77910</v>
      </c>
      <c r="H14" s="54">
        <f t="shared" si="5"/>
        <v>1.0783758951470115E-2</v>
      </c>
      <c r="I14" s="54">
        <f t="shared" si="6"/>
        <v>1.4651915184147846E-2</v>
      </c>
      <c r="J14" s="54">
        <f t="shared" si="7"/>
        <v>7.7764859693012023E-3</v>
      </c>
    </row>
    <row r="15" spans="1:10" x14ac:dyDescent="0.3">
      <c r="A15" s="15">
        <v>1959</v>
      </c>
      <c r="B15" s="13">
        <v>1191428</v>
      </c>
      <c r="C15" s="13">
        <v>523118</v>
      </c>
      <c r="D15" s="13">
        <v>668310</v>
      </c>
      <c r="E15" s="13">
        <f t="shared" si="2"/>
        <v>183456</v>
      </c>
      <c r="F15" s="13">
        <f t="shared" si="3"/>
        <v>99528</v>
      </c>
      <c r="G15" s="13">
        <f t="shared" si="4"/>
        <v>83928</v>
      </c>
      <c r="H15" s="54">
        <f t="shared" si="5"/>
        <v>1.253453838586973E-2</v>
      </c>
      <c r="I15" s="54">
        <f t="shared" si="6"/>
        <v>1.7043955665834477E-2</v>
      </c>
      <c r="J15" s="54">
        <f t="shared" si="7"/>
        <v>9.0048031602100818E-3</v>
      </c>
    </row>
    <row r="16" spans="1:10" x14ac:dyDescent="0.3">
      <c r="A16" s="15">
        <v>1960</v>
      </c>
      <c r="B16" s="13">
        <v>1206362</v>
      </c>
      <c r="C16" s="13">
        <v>532034</v>
      </c>
      <c r="D16" s="13">
        <v>674328</v>
      </c>
      <c r="E16" s="13">
        <f t="shared" si="2"/>
        <v>193806</v>
      </c>
      <c r="F16" s="13">
        <f t="shared" si="3"/>
        <v>106277</v>
      </c>
      <c r="G16" s="13">
        <f t="shared" si="4"/>
        <v>87529</v>
      </c>
      <c r="H16" s="54">
        <f t="shared" si="5"/>
        <v>8.5795142751512402E-3</v>
      </c>
      <c r="I16" s="54">
        <f t="shared" si="6"/>
        <v>1.2685279512211626E-2</v>
      </c>
      <c r="J16" s="54">
        <f t="shared" si="7"/>
        <v>5.340131212110427E-3</v>
      </c>
    </row>
    <row r="17" spans="1:10" x14ac:dyDescent="0.3">
      <c r="A17" s="15">
        <v>1961</v>
      </c>
      <c r="B17" s="13">
        <v>1216712</v>
      </c>
      <c r="C17" s="13">
        <v>538783</v>
      </c>
      <c r="D17" s="13">
        <v>677929</v>
      </c>
      <c r="E17" s="13">
        <f t="shared" si="2"/>
        <v>210535</v>
      </c>
      <c r="F17" s="13">
        <f t="shared" si="3"/>
        <v>115228</v>
      </c>
      <c r="G17" s="13">
        <f t="shared" si="4"/>
        <v>95307</v>
      </c>
      <c r="H17" s="54">
        <f t="shared" si="5"/>
        <v>1.3749350709124263E-2</v>
      </c>
      <c r="I17" s="54">
        <f t="shared" si="6"/>
        <v>1.6613367533867995E-2</v>
      </c>
      <c r="J17" s="54">
        <f t="shared" si="7"/>
        <v>1.1473177869658917E-2</v>
      </c>
    </row>
    <row r="18" spans="1:10" x14ac:dyDescent="0.3">
      <c r="A18" s="15">
        <v>1962</v>
      </c>
      <c r="B18" s="13">
        <v>1233441</v>
      </c>
      <c r="C18" s="13">
        <v>547734</v>
      </c>
      <c r="D18" s="13">
        <v>685707</v>
      </c>
      <c r="E18" s="13">
        <f t="shared" si="2"/>
        <v>226898</v>
      </c>
      <c r="F18" s="13">
        <f t="shared" si="3"/>
        <v>124880</v>
      </c>
      <c r="G18" s="13">
        <f t="shared" si="4"/>
        <v>102018</v>
      </c>
      <c r="H18" s="54">
        <f t="shared" si="5"/>
        <v>1.3266139199199637E-2</v>
      </c>
      <c r="I18" s="54">
        <f t="shared" si="6"/>
        <v>1.7621692281289823E-2</v>
      </c>
      <c r="J18" s="54">
        <f t="shared" si="7"/>
        <v>9.7869789866517325E-3</v>
      </c>
    </row>
    <row r="19" spans="1:10" x14ac:dyDescent="0.3">
      <c r="A19" s="15">
        <v>1963</v>
      </c>
      <c r="B19" s="13">
        <v>1249804</v>
      </c>
      <c r="C19" s="13">
        <v>557386</v>
      </c>
      <c r="D19" s="13">
        <v>692418</v>
      </c>
      <c r="E19" s="13">
        <f t="shared" si="2"/>
        <v>245004</v>
      </c>
      <c r="F19" s="13">
        <f t="shared" si="3"/>
        <v>135074</v>
      </c>
      <c r="G19" s="13">
        <f t="shared" si="4"/>
        <v>109930</v>
      </c>
      <c r="H19" s="54">
        <f t="shared" si="5"/>
        <v>1.4487071572822618E-2</v>
      </c>
      <c r="I19" s="54">
        <f t="shared" si="6"/>
        <v>1.828894159523203E-2</v>
      </c>
      <c r="J19" s="54">
        <f t="shared" si="7"/>
        <v>1.1426623802385264E-2</v>
      </c>
    </row>
    <row r="20" spans="1:10" x14ac:dyDescent="0.3">
      <c r="A20" s="15">
        <v>1964</v>
      </c>
      <c r="B20" s="13">
        <v>1267910</v>
      </c>
      <c r="C20" s="13">
        <v>567580</v>
      </c>
      <c r="D20" s="13">
        <v>700330</v>
      </c>
      <c r="E20" s="13">
        <f t="shared" si="2"/>
        <v>263356</v>
      </c>
      <c r="F20" s="13">
        <f t="shared" si="3"/>
        <v>145636</v>
      </c>
      <c r="G20" s="13">
        <f t="shared" si="4"/>
        <v>117720</v>
      </c>
      <c r="H20" s="54">
        <f t="shared" si="5"/>
        <v>1.447421346941029E-2</v>
      </c>
      <c r="I20" s="54">
        <f t="shared" si="6"/>
        <v>1.8608830473237251E-2</v>
      </c>
      <c r="J20" s="54">
        <f t="shared" si="7"/>
        <v>1.1123327574143619E-2</v>
      </c>
    </row>
    <row r="21" spans="1:10" x14ac:dyDescent="0.3">
      <c r="A21" s="15">
        <v>1965</v>
      </c>
      <c r="B21" s="13">
        <v>1286262</v>
      </c>
      <c r="C21" s="13">
        <v>578142</v>
      </c>
      <c r="D21" s="13">
        <v>708120</v>
      </c>
      <c r="E21" s="13">
        <f t="shared" si="2"/>
        <v>279964</v>
      </c>
      <c r="F21" s="13">
        <f t="shared" si="3"/>
        <v>156043</v>
      </c>
      <c r="G21" s="13">
        <f t="shared" si="4"/>
        <v>123921</v>
      </c>
      <c r="H21" s="54">
        <f t="shared" si="5"/>
        <v>1.2911832892521119E-2</v>
      </c>
      <c r="I21" s="54">
        <f t="shared" si="6"/>
        <v>1.8000767977417311E-2</v>
      </c>
      <c r="J21" s="54">
        <f t="shared" si="7"/>
        <v>8.7569903406202344E-3</v>
      </c>
    </row>
    <row r="22" spans="1:10" x14ac:dyDescent="0.3">
      <c r="A22" s="15">
        <v>1966</v>
      </c>
      <c r="B22" s="13">
        <v>1302870</v>
      </c>
      <c r="C22" s="13">
        <v>588549</v>
      </c>
      <c r="D22" s="13">
        <v>714321</v>
      </c>
      <c r="E22" s="13">
        <f t="shared" si="2"/>
        <v>291417</v>
      </c>
      <c r="F22" s="13">
        <f t="shared" si="3"/>
        <v>163358</v>
      </c>
      <c r="G22" s="13">
        <f t="shared" si="4"/>
        <v>128059</v>
      </c>
      <c r="H22" s="54">
        <f t="shared" si="5"/>
        <v>8.7905930752876348E-3</v>
      </c>
      <c r="I22" s="54">
        <f t="shared" si="6"/>
        <v>1.24288716827316E-2</v>
      </c>
      <c r="J22" s="54">
        <f t="shared" si="7"/>
        <v>5.7929138300567952E-3</v>
      </c>
    </row>
    <row r="23" spans="1:10" x14ac:dyDescent="0.3">
      <c r="A23" s="15">
        <v>1967</v>
      </c>
      <c r="B23" s="13">
        <v>1314323</v>
      </c>
      <c r="C23" s="13">
        <v>595864</v>
      </c>
      <c r="D23" s="13">
        <v>718459</v>
      </c>
      <c r="E23" s="13">
        <f t="shared" si="2"/>
        <v>300663</v>
      </c>
      <c r="F23" s="13">
        <f t="shared" si="3"/>
        <v>168946</v>
      </c>
      <c r="G23" s="13">
        <f t="shared" si="4"/>
        <v>131717</v>
      </c>
      <c r="H23" s="54">
        <f t="shared" si="5"/>
        <v>7.0348004257705299E-3</v>
      </c>
      <c r="I23" s="54">
        <f t="shared" si="6"/>
        <v>9.377978867661077E-3</v>
      </c>
      <c r="J23" s="54">
        <f t="shared" si="7"/>
        <v>5.0914526785801276E-3</v>
      </c>
    </row>
    <row r="24" spans="1:10" x14ac:dyDescent="0.3">
      <c r="A24" s="15">
        <v>1968</v>
      </c>
      <c r="B24" s="13">
        <v>1323569</v>
      </c>
      <c r="C24" s="13">
        <v>601452</v>
      </c>
      <c r="D24" s="13">
        <v>722117</v>
      </c>
      <c r="E24" s="13">
        <f t="shared" si="2"/>
        <v>315952</v>
      </c>
      <c r="F24" s="13">
        <f t="shared" si="3"/>
        <v>178784</v>
      </c>
      <c r="G24" s="13">
        <f t="shared" si="4"/>
        <v>137168</v>
      </c>
      <c r="H24" s="54">
        <f t="shared" si="5"/>
        <v>1.1551343375373705E-2</v>
      </c>
      <c r="I24" s="54">
        <f t="shared" si="6"/>
        <v>1.6357082526951443E-2</v>
      </c>
      <c r="J24" s="54">
        <f t="shared" si="7"/>
        <v>7.5486382400635904E-3</v>
      </c>
    </row>
    <row r="25" spans="1:10" x14ac:dyDescent="0.3">
      <c r="A25" s="15">
        <v>1969</v>
      </c>
      <c r="B25" s="13">
        <v>1338858</v>
      </c>
      <c r="C25" s="13">
        <v>611290</v>
      </c>
      <c r="D25" s="13">
        <v>727568</v>
      </c>
      <c r="E25" s="13">
        <f t="shared" si="2"/>
        <v>328734</v>
      </c>
      <c r="F25" s="13">
        <f t="shared" si="3"/>
        <v>185949</v>
      </c>
      <c r="G25" s="13">
        <f t="shared" si="4"/>
        <v>142785</v>
      </c>
      <c r="H25" s="54">
        <f t="shared" si="5"/>
        <v>9.5469422448086361E-3</v>
      </c>
      <c r="I25" s="54">
        <f t="shared" si="6"/>
        <v>1.172111436470415E-2</v>
      </c>
      <c r="J25" s="54">
        <f t="shared" si="7"/>
        <v>7.7202405823235763E-3</v>
      </c>
    </row>
    <row r="26" spans="1:10" x14ac:dyDescent="0.3">
      <c r="A26" s="15">
        <v>1970</v>
      </c>
      <c r="B26" s="13">
        <v>1351640</v>
      </c>
      <c r="C26" s="13">
        <v>618455</v>
      </c>
      <c r="D26" s="13">
        <v>733185</v>
      </c>
      <c r="E26" s="13">
        <f t="shared" si="2"/>
        <v>345605</v>
      </c>
      <c r="F26" s="13">
        <f t="shared" si="3"/>
        <v>194214</v>
      </c>
      <c r="G26" s="13">
        <f t="shared" si="4"/>
        <v>151391</v>
      </c>
      <c r="H26" s="54">
        <f t="shared" si="5"/>
        <v>1.2481873871740996E-2</v>
      </c>
      <c r="I26" s="54">
        <f t="shared" si="6"/>
        <v>1.3363947255661285E-2</v>
      </c>
      <c r="J26" s="54">
        <f t="shared" si="7"/>
        <v>1.1737828788095773E-2</v>
      </c>
    </row>
    <row r="27" spans="1:10" x14ac:dyDescent="0.3">
      <c r="A27" s="15">
        <v>1971</v>
      </c>
      <c r="B27" s="13">
        <v>1368511</v>
      </c>
      <c r="C27" s="13">
        <v>626720</v>
      </c>
      <c r="D27" s="13">
        <v>741791</v>
      </c>
      <c r="E27" s="13">
        <f t="shared" si="2"/>
        <v>362493</v>
      </c>
      <c r="F27" s="13">
        <f t="shared" si="3"/>
        <v>203280</v>
      </c>
      <c r="G27" s="13">
        <f t="shared" si="4"/>
        <v>159213</v>
      </c>
      <c r="H27" s="54">
        <f t="shared" si="5"/>
        <v>1.2340419623956256E-2</v>
      </c>
      <c r="I27" s="54">
        <f t="shared" si="6"/>
        <v>1.446579014551953E-2</v>
      </c>
      <c r="J27" s="54">
        <f t="shared" si="7"/>
        <v>1.0544749127449645E-2</v>
      </c>
    </row>
    <row r="28" spans="1:10" x14ac:dyDescent="0.3">
      <c r="A28" s="15">
        <v>1972</v>
      </c>
      <c r="B28" s="13">
        <v>1385399</v>
      </c>
      <c r="C28" s="13">
        <v>635786</v>
      </c>
      <c r="D28" s="13">
        <v>749613</v>
      </c>
      <c r="E28" s="13">
        <f t="shared" si="2"/>
        <v>376731</v>
      </c>
      <c r="F28" s="13">
        <f t="shared" si="3"/>
        <v>210933</v>
      </c>
      <c r="G28" s="13">
        <f t="shared" si="4"/>
        <v>165798</v>
      </c>
      <c r="H28" s="54">
        <f t="shared" si="5"/>
        <v>1.0277183684988946E-2</v>
      </c>
      <c r="I28" s="54">
        <f t="shared" si="6"/>
        <v>1.203706907670191E-2</v>
      </c>
      <c r="J28" s="54">
        <f t="shared" si="7"/>
        <v>8.7845328189345706E-3</v>
      </c>
    </row>
    <row r="29" spans="1:10" x14ac:dyDescent="0.3">
      <c r="A29" s="15">
        <v>1973</v>
      </c>
      <c r="B29" s="13">
        <v>1399637</v>
      </c>
      <c r="C29" s="13">
        <v>643439</v>
      </c>
      <c r="D29" s="13">
        <v>756198</v>
      </c>
      <c r="E29" s="13">
        <f t="shared" si="2"/>
        <v>389359</v>
      </c>
      <c r="F29" s="13">
        <f t="shared" si="3"/>
        <v>217846</v>
      </c>
      <c r="G29" s="13">
        <f t="shared" si="4"/>
        <v>171513</v>
      </c>
      <c r="H29" s="54">
        <f t="shared" si="5"/>
        <v>9.0223393637064459E-3</v>
      </c>
      <c r="I29" s="54">
        <f t="shared" si="6"/>
        <v>1.0743831194565453E-2</v>
      </c>
      <c r="J29" s="54">
        <f t="shared" si="7"/>
        <v>7.5575444526433553E-3</v>
      </c>
    </row>
    <row r="30" spans="1:10" x14ac:dyDescent="0.3">
      <c r="A30" s="15">
        <v>1974</v>
      </c>
      <c r="B30" s="13">
        <v>1412265</v>
      </c>
      <c r="C30" s="13">
        <v>650352</v>
      </c>
      <c r="D30" s="13">
        <v>761913</v>
      </c>
      <c r="E30" s="13">
        <f t="shared" si="2"/>
        <v>401167</v>
      </c>
      <c r="F30" s="13">
        <f t="shared" si="3"/>
        <v>224116</v>
      </c>
      <c r="G30" s="13">
        <f t="shared" si="4"/>
        <v>177051</v>
      </c>
      <c r="H30" s="54">
        <f t="shared" si="5"/>
        <v>8.3610370574927519E-3</v>
      </c>
      <c r="I30" s="54">
        <f t="shared" si="6"/>
        <v>9.6409329101778737E-3</v>
      </c>
      <c r="J30" s="54">
        <f t="shared" si="7"/>
        <v>7.2685464088419541E-3</v>
      </c>
    </row>
    <row r="31" spans="1:10" x14ac:dyDescent="0.3">
      <c r="A31" s="15">
        <v>1975</v>
      </c>
      <c r="B31" s="13">
        <v>1424073</v>
      </c>
      <c r="C31" s="13">
        <v>656622</v>
      </c>
      <c r="D31" s="13">
        <v>767451</v>
      </c>
      <c r="E31" s="13">
        <f t="shared" si="2"/>
        <v>411724</v>
      </c>
      <c r="F31" s="13">
        <f t="shared" si="3"/>
        <v>230049</v>
      </c>
      <c r="G31" s="13">
        <f t="shared" si="4"/>
        <v>181675</v>
      </c>
      <c r="H31" s="54">
        <f t="shared" si="5"/>
        <v>7.4132435626544429E-3</v>
      </c>
      <c r="I31" s="54">
        <f t="shared" si="6"/>
        <v>9.0356399876945943E-3</v>
      </c>
      <c r="J31" s="54">
        <f t="shared" si="7"/>
        <v>6.0251403672677475E-3</v>
      </c>
    </row>
    <row r="32" spans="1:10" x14ac:dyDescent="0.3">
      <c r="A32" s="15">
        <v>1976</v>
      </c>
      <c r="B32" s="13">
        <v>1434630</v>
      </c>
      <c r="C32" s="13">
        <v>662555</v>
      </c>
      <c r="D32" s="13">
        <v>772075</v>
      </c>
      <c r="E32" s="13">
        <f t="shared" si="2"/>
        <v>421616</v>
      </c>
      <c r="F32" s="13">
        <f t="shared" si="3"/>
        <v>235170</v>
      </c>
      <c r="G32" s="13">
        <f t="shared" si="4"/>
        <v>186446</v>
      </c>
      <c r="H32" s="54">
        <f t="shared" si="5"/>
        <v>6.8951576364637574E-3</v>
      </c>
      <c r="I32" s="54">
        <f t="shared" si="6"/>
        <v>7.7291696538400586E-3</v>
      </c>
      <c r="J32" s="54">
        <f t="shared" si="7"/>
        <v>6.1794514781595049E-3</v>
      </c>
    </row>
    <row r="33" spans="1:10" x14ac:dyDescent="0.3">
      <c r="A33" s="15">
        <v>1977</v>
      </c>
      <c r="B33" s="13">
        <v>1444522</v>
      </c>
      <c r="C33" s="13">
        <v>667676</v>
      </c>
      <c r="D33" s="13">
        <v>776846</v>
      </c>
      <c r="E33" s="13">
        <f t="shared" si="2"/>
        <v>432994</v>
      </c>
      <c r="F33" s="13">
        <f t="shared" si="3"/>
        <v>240873</v>
      </c>
      <c r="G33" s="13">
        <f t="shared" si="4"/>
        <v>192121</v>
      </c>
      <c r="H33" s="54">
        <f t="shared" si="5"/>
        <v>7.8766540073463755E-3</v>
      </c>
      <c r="I33" s="54">
        <f t="shared" si="6"/>
        <v>8.5415680659481543E-3</v>
      </c>
      <c r="J33" s="54">
        <f t="shared" si="7"/>
        <v>7.3051801772809543E-3</v>
      </c>
    </row>
    <row r="34" spans="1:10" x14ac:dyDescent="0.3">
      <c r="A34" s="15">
        <v>1978</v>
      </c>
      <c r="B34" s="13">
        <v>1455900</v>
      </c>
      <c r="C34" s="13">
        <v>673379</v>
      </c>
      <c r="D34" s="13">
        <v>782521</v>
      </c>
      <c r="E34" s="13">
        <f t="shared" si="2"/>
        <v>441570</v>
      </c>
      <c r="F34" s="13">
        <f t="shared" si="3"/>
        <v>244768</v>
      </c>
      <c r="G34" s="13">
        <f t="shared" si="4"/>
        <v>196802</v>
      </c>
      <c r="H34" s="54">
        <f t="shared" si="5"/>
        <v>5.890514458410605E-3</v>
      </c>
      <c r="I34" s="54">
        <f t="shared" si="6"/>
        <v>5.7842611664456417E-3</v>
      </c>
      <c r="J34" s="54">
        <f t="shared" si="7"/>
        <v>5.9819480882941159E-3</v>
      </c>
    </row>
    <row r="35" spans="1:10" x14ac:dyDescent="0.3">
      <c r="A35" s="15">
        <v>1979</v>
      </c>
      <c r="B35" s="13">
        <v>1464476</v>
      </c>
      <c r="C35" s="13">
        <v>677274</v>
      </c>
      <c r="D35" s="13">
        <v>787202</v>
      </c>
      <c r="E35" s="13">
        <f t="shared" si="2"/>
        <v>449284</v>
      </c>
      <c r="F35" s="13">
        <f t="shared" si="3"/>
        <v>249067</v>
      </c>
      <c r="G35" s="13">
        <f t="shared" si="4"/>
        <v>200217</v>
      </c>
      <c r="H35" s="54">
        <f t="shared" si="5"/>
        <v>5.2674130542255384E-3</v>
      </c>
      <c r="I35" s="54">
        <f t="shared" si="6"/>
        <v>6.3475048503264554E-3</v>
      </c>
      <c r="J35" s="54">
        <f t="shared" si="7"/>
        <v>4.3381495473842797E-3</v>
      </c>
    </row>
    <row r="36" spans="1:10" x14ac:dyDescent="0.3">
      <c r="A36" s="15">
        <v>1980</v>
      </c>
      <c r="B36" s="13">
        <v>1472190</v>
      </c>
      <c r="C36" s="13">
        <v>681573</v>
      </c>
      <c r="D36" s="13">
        <v>790617</v>
      </c>
      <c r="E36" s="13">
        <f t="shared" si="2"/>
        <v>459341</v>
      </c>
      <c r="F36" s="13">
        <f t="shared" si="3"/>
        <v>254000</v>
      </c>
      <c r="G36" s="13">
        <f t="shared" si="4"/>
        <v>205341</v>
      </c>
      <c r="H36" s="54">
        <f t="shared" si="5"/>
        <v>6.8313193269890432E-3</v>
      </c>
      <c r="I36" s="54">
        <f t="shared" si="6"/>
        <v>7.2376693325586546E-3</v>
      </c>
      <c r="J36" s="54">
        <f t="shared" si="7"/>
        <v>6.48101419524245E-3</v>
      </c>
    </row>
    <row r="37" spans="1:10" x14ac:dyDescent="0.3">
      <c r="A37" s="15">
        <v>1981</v>
      </c>
      <c r="B37" s="13">
        <v>1482247</v>
      </c>
      <c r="C37" s="13">
        <v>686506</v>
      </c>
      <c r="D37" s="13">
        <v>795741</v>
      </c>
      <c r="E37" s="13">
        <f t="shared" si="2"/>
        <v>470179</v>
      </c>
      <c r="F37" s="13">
        <f t="shared" si="3"/>
        <v>259902</v>
      </c>
      <c r="G37" s="13">
        <f t="shared" si="4"/>
        <v>210277</v>
      </c>
      <c r="H37" s="54">
        <f t="shared" si="5"/>
        <v>7.3118717730580665E-3</v>
      </c>
      <c r="I37" s="54">
        <f t="shared" si="6"/>
        <v>8.5971571989174166E-3</v>
      </c>
      <c r="J37" s="54">
        <f t="shared" si="7"/>
        <v>6.2030233455357964E-3</v>
      </c>
    </row>
    <row r="38" spans="1:10" x14ac:dyDescent="0.3">
      <c r="A38" s="15">
        <v>1982</v>
      </c>
      <c r="B38" s="13">
        <v>1493085</v>
      </c>
      <c r="C38" s="13">
        <v>692408</v>
      </c>
      <c r="D38" s="13">
        <v>800677</v>
      </c>
      <c r="E38" s="13">
        <f t="shared" si="2"/>
        <v>480837</v>
      </c>
      <c r="F38" s="13">
        <f t="shared" si="3"/>
        <v>265476</v>
      </c>
      <c r="G38" s="13">
        <f t="shared" si="4"/>
        <v>215361</v>
      </c>
      <c r="H38" s="54">
        <f t="shared" si="5"/>
        <v>7.1382406226035353E-3</v>
      </c>
      <c r="I38" s="54">
        <f t="shared" si="6"/>
        <v>8.0501669535880584E-3</v>
      </c>
      <c r="J38" s="54">
        <f t="shared" si="7"/>
        <v>6.3496266284656612E-3</v>
      </c>
    </row>
    <row r="39" spans="1:10" x14ac:dyDescent="0.3">
      <c r="A39" s="15">
        <v>1983</v>
      </c>
      <c r="B39" s="13">
        <v>1503743</v>
      </c>
      <c r="C39" s="13">
        <v>697982</v>
      </c>
      <c r="D39" s="13">
        <v>805761</v>
      </c>
      <c r="E39" s="13">
        <f t="shared" si="2"/>
        <v>490841</v>
      </c>
      <c r="F39" s="13">
        <f t="shared" si="3"/>
        <v>270708</v>
      </c>
      <c r="G39" s="13">
        <f t="shared" si="4"/>
        <v>220133</v>
      </c>
      <c r="H39" s="54">
        <f t="shared" si="5"/>
        <v>6.6527325480484362E-3</v>
      </c>
      <c r="I39" s="54">
        <f t="shared" si="6"/>
        <v>7.4958953096211653E-3</v>
      </c>
      <c r="J39" s="54">
        <f t="shared" si="7"/>
        <v>5.9223516650719014E-3</v>
      </c>
    </row>
    <row r="40" spans="1:10" x14ac:dyDescent="0.3">
      <c r="A40" s="15">
        <v>1984</v>
      </c>
      <c r="B40" s="13">
        <v>1513747</v>
      </c>
      <c r="C40" s="13">
        <v>703214</v>
      </c>
      <c r="D40" s="13">
        <v>810533</v>
      </c>
      <c r="E40" s="13">
        <f t="shared" si="2"/>
        <v>500580</v>
      </c>
      <c r="F40" s="13">
        <f t="shared" si="3"/>
        <v>275582</v>
      </c>
      <c r="G40" s="13">
        <f t="shared" si="4"/>
        <v>224998</v>
      </c>
      <c r="H40" s="54">
        <f t="shared" si="5"/>
        <v>6.4337039148549919E-3</v>
      </c>
      <c r="I40" s="54">
        <f t="shared" si="6"/>
        <v>6.9310337962554787E-3</v>
      </c>
      <c r="J40" s="54">
        <f t="shared" si="7"/>
        <v>6.0022232284188308E-3</v>
      </c>
    </row>
    <row r="41" spans="1:10" x14ac:dyDescent="0.3">
      <c r="A41" s="15">
        <v>1985</v>
      </c>
      <c r="B41" s="13">
        <v>1523486</v>
      </c>
      <c r="C41" s="13">
        <v>708088</v>
      </c>
      <c r="D41" s="13">
        <v>815398</v>
      </c>
      <c r="E41" s="13">
        <f t="shared" si="2"/>
        <v>511170</v>
      </c>
      <c r="F41" s="13">
        <f t="shared" si="3"/>
        <v>281473</v>
      </c>
      <c r="G41" s="13">
        <f t="shared" si="4"/>
        <v>229697</v>
      </c>
      <c r="H41" s="54">
        <f t="shared" si="5"/>
        <v>6.9511633188621361E-3</v>
      </c>
      <c r="I41" s="54">
        <f t="shared" si="6"/>
        <v>8.3195873959168911E-3</v>
      </c>
      <c r="J41" s="54">
        <f t="shared" si="7"/>
        <v>5.7628299309049075E-3</v>
      </c>
    </row>
    <row r="42" spans="1:10" x14ac:dyDescent="0.3">
      <c r="A42" s="15">
        <v>1986</v>
      </c>
      <c r="B42" s="13">
        <v>1534076</v>
      </c>
      <c r="C42" s="13">
        <v>713979</v>
      </c>
      <c r="D42" s="13">
        <v>820097</v>
      </c>
      <c r="E42" s="13">
        <f t="shared" si="2"/>
        <v>523398</v>
      </c>
      <c r="F42" s="13">
        <f t="shared" si="3"/>
        <v>288072</v>
      </c>
      <c r="G42" s="13">
        <f t="shared" si="4"/>
        <v>235326</v>
      </c>
      <c r="H42" s="54">
        <f t="shared" si="5"/>
        <v>7.9709219099966359E-3</v>
      </c>
      <c r="I42" s="54">
        <f t="shared" si="6"/>
        <v>9.2425687590251254E-3</v>
      </c>
      <c r="J42" s="54">
        <f t="shared" si="7"/>
        <v>6.8638222063975357E-3</v>
      </c>
    </row>
    <row r="43" spans="1:10" x14ac:dyDescent="0.3">
      <c r="A43" s="15">
        <v>1987</v>
      </c>
      <c r="B43" s="13">
        <v>1546304</v>
      </c>
      <c r="C43" s="13">
        <v>720578</v>
      </c>
      <c r="D43" s="13">
        <v>825726</v>
      </c>
      <c r="E43" s="13">
        <f t="shared" si="2"/>
        <v>535231</v>
      </c>
      <c r="F43" s="13">
        <f t="shared" si="3"/>
        <v>294677</v>
      </c>
      <c r="G43" s="13">
        <f t="shared" si="4"/>
        <v>240554</v>
      </c>
      <c r="H43" s="54">
        <f t="shared" si="5"/>
        <v>7.6524409171805806E-3</v>
      </c>
      <c r="I43" s="54">
        <f t="shared" si="6"/>
        <v>9.1662526471804583E-3</v>
      </c>
      <c r="J43" s="54">
        <f t="shared" si="7"/>
        <v>6.3313980666710266E-3</v>
      </c>
    </row>
    <row r="44" spans="1:10" x14ac:dyDescent="0.3">
      <c r="A44" s="15">
        <v>1988</v>
      </c>
      <c r="B44" s="13">
        <v>1558137</v>
      </c>
      <c r="C44" s="13">
        <v>727183</v>
      </c>
      <c r="D44" s="13">
        <v>830954</v>
      </c>
      <c r="E44" s="13">
        <f t="shared" si="2"/>
        <v>542756</v>
      </c>
      <c r="F44" s="13">
        <f t="shared" si="3"/>
        <v>298886</v>
      </c>
      <c r="G44" s="13">
        <f t="shared" si="4"/>
        <v>243870</v>
      </c>
      <c r="H44" s="54">
        <f t="shared" si="5"/>
        <v>4.8294854688644192E-3</v>
      </c>
      <c r="I44" s="54">
        <f t="shared" si="6"/>
        <v>5.7880891054933907E-3</v>
      </c>
      <c r="J44" s="54">
        <f t="shared" si="7"/>
        <v>3.9905939438284188E-3</v>
      </c>
    </row>
    <row r="45" spans="1:10" x14ac:dyDescent="0.3">
      <c r="A45" s="15">
        <v>1989</v>
      </c>
      <c r="B45" s="13">
        <v>1565662</v>
      </c>
      <c r="C45" s="13">
        <v>731392</v>
      </c>
      <c r="D45" s="13">
        <v>834270</v>
      </c>
      <c r="E45" s="13">
        <f t="shared" si="2"/>
        <v>547693</v>
      </c>
      <c r="F45" s="13">
        <f t="shared" si="3"/>
        <v>302032</v>
      </c>
      <c r="G45" s="13">
        <f t="shared" si="4"/>
        <v>245661</v>
      </c>
      <c r="H45" s="54">
        <f t="shared" si="5"/>
        <v>3.1532987324211737E-3</v>
      </c>
      <c r="I45" s="54">
        <f t="shared" si="6"/>
        <v>4.3013869443472175E-3</v>
      </c>
      <c r="J45" s="54">
        <f t="shared" si="7"/>
        <v>2.1467870113991874E-3</v>
      </c>
    </row>
    <row r="46" spans="1:10" x14ac:dyDescent="0.3">
      <c r="A46" s="15">
        <v>1990</v>
      </c>
      <c r="B46" s="13">
        <v>1570599</v>
      </c>
      <c r="C46" s="13">
        <v>734538</v>
      </c>
      <c r="D46" s="13">
        <v>836061</v>
      </c>
      <c r="E46" s="13">
        <f t="shared" si="2"/>
        <v>544843</v>
      </c>
      <c r="F46" s="13">
        <f t="shared" si="3"/>
        <v>301043</v>
      </c>
      <c r="G46" s="13">
        <f t="shared" si="4"/>
        <v>243800</v>
      </c>
      <c r="H46" s="54">
        <f t="shared" si="5"/>
        <v>-1.8145943044660031E-3</v>
      </c>
      <c r="I46" s="54">
        <f t="shared" si="6"/>
        <v>-1.3464245552987047E-3</v>
      </c>
      <c r="J46" s="54">
        <f t="shared" si="7"/>
        <v>-2.2259141378440091E-3</v>
      </c>
    </row>
    <row r="47" spans="1:10" x14ac:dyDescent="0.3">
      <c r="A47" s="15">
        <v>1991</v>
      </c>
      <c r="B47" s="13">
        <v>1567749</v>
      </c>
      <c r="C47" s="13">
        <v>733549</v>
      </c>
      <c r="D47" s="13">
        <v>834200</v>
      </c>
      <c r="E47" s="13">
        <f t="shared" si="2"/>
        <v>531972</v>
      </c>
      <c r="F47" s="13">
        <f t="shared" si="3"/>
        <v>294249</v>
      </c>
      <c r="G47" s="13">
        <f t="shared" si="4"/>
        <v>237723</v>
      </c>
      <c r="H47" s="54">
        <f t="shared" si="5"/>
        <v>-8.2098601242928549E-3</v>
      </c>
      <c r="I47" s="54">
        <f t="shared" si="6"/>
        <v>-9.2618216370003916E-3</v>
      </c>
      <c r="J47" s="54">
        <f t="shared" si="7"/>
        <v>-7.2848237832654041E-3</v>
      </c>
    </row>
    <row r="48" spans="1:10" x14ac:dyDescent="0.3">
      <c r="A48" s="15">
        <v>1992</v>
      </c>
      <c r="B48" s="13">
        <v>1554878</v>
      </c>
      <c r="C48" s="13">
        <v>726755</v>
      </c>
      <c r="D48" s="13">
        <v>828123</v>
      </c>
      <c r="E48" s="13">
        <f t="shared" si="2"/>
        <v>488397</v>
      </c>
      <c r="F48" s="13">
        <f t="shared" si="3"/>
        <v>270799</v>
      </c>
      <c r="G48" s="13">
        <f t="shared" si="4"/>
        <v>217598</v>
      </c>
      <c r="H48" s="54">
        <f t="shared" si="5"/>
        <v>-2.8024706761559427E-2</v>
      </c>
      <c r="I48" s="54">
        <f t="shared" si="6"/>
        <v>-3.2266719871208313E-2</v>
      </c>
      <c r="J48" s="54">
        <f t="shared" si="7"/>
        <v>-2.4301945483943811E-2</v>
      </c>
    </row>
    <row r="49" spans="1:10" x14ac:dyDescent="0.3">
      <c r="A49" s="15">
        <v>1993</v>
      </c>
      <c r="B49" s="13">
        <v>1511303</v>
      </c>
      <c r="C49" s="13">
        <v>703305</v>
      </c>
      <c r="D49" s="13">
        <v>807998</v>
      </c>
      <c r="E49" s="13">
        <f t="shared" si="2"/>
        <v>454046</v>
      </c>
      <c r="F49" s="13">
        <f t="shared" si="3"/>
        <v>253494</v>
      </c>
      <c r="G49" s="13">
        <f t="shared" si="4"/>
        <v>200552</v>
      </c>
      <c r="H49" s="54">
        <f t="shared" si="5"/>
        <v>-2.2729393113095124E-2</v>
      </c>
      <c r="I49" s="54">
        <f t="shared" si="6"/>
        <v>-2.460525660986343E-2</v>
      </c>
      <c r="J49" s="54">
        <f t="shared" si="7"/>
        <v>-2.1096586872739784E-2</v>
      </c>
    </row>
    <row r="50" spans="1:10" x14ac:dyDescent="0.3">
      <c r="A50" s="15">
        <v>1994</v>
      </c>
      <c r="B50" s="13">
        <v>1476952</v>
      </c>
      <c r="C50" s="13">
        <v>686000</v>
      </c>
      <c r="D50" s="13">
        <v>790952</v>
      </c>
      <c r="E50" s="13">
        <f t="shared" si="2"/>
        <v>425169</v>
      </c>
      <c r="F50" s="13">
        <f t="shared" si="3"/>
        <v>238758</v>
      </c>
      <c r="G50" s="13">
        <f t="shared" si="4"/>
        <v>186411</v>
      </c>
      <c r="H50" s="54">
        <f t="shared" si="5"/>
        <v>-1.9551752528179655E-2</v>
      </c>
      <c r="I50" s="54">
        <f t="shared" si="6"/>
        <v>-2.1481049562682215E-2</v>
      </c>
      <c r="J50" s="54">
        <f t="shared" si="7"/>
        <v>-1.7878455329779809E-2</v>
      </c>
    </row>
    <row r="51" spans="1:10" x14ac:dyDescent="0.3">
      <c r="A51" s="15">
        <v>1995</v>
      </c>
      <c r="B51" s="13">
        <v>1448075</v>
      </c>
      <c r="C51" s="13">
        <v>671264</v>
      </c>
      <c r="D51" s="13">
        <v>776811</v>
      </c>
      <c r="E51" s="13">
        <f t="shared" si="2"/>
        <v>402286</v>
      </c>
      <c r="F51" s="13">
        <f t="shared" si="3"/>
        <v>226849</v>
      </c>
      <c r="G51" s="13">
        <f t="shared" si="4"/>
        <v>175437</v>
      </c>
      <c r="H51" s="54">
        <f t="shared" si="5"/>
        <v>-1.580235830326468E-2</v>
      </c>
      <c r="I51" s="54">
        <f t="shared" si="6"/>
        <v>-1.7741156981455879E-2</v>
      </c>
      <c r="J51" s="54">
        <f t="shared" si="7"/>
        <v>-1.4126988418032185E-2</v>
      </c>
    </row>
    <row r="52" spans="1:10" x14ac:dyDescent="0.3">
      <c r="A52" s="15">
        <v>1996</v>
      </c>
      <c r="B52" s="13">
        <v>1425192</v>
      </c>
      <c r="C52" s="13">
        <v>659355</v>
      </c>
      <c r="D52" s="13">
        <v>765837</v>
      </c>
      <c r="E52" s="13">
        <f t="shared" si="2"/>
        <v>383090</v>
      </c>
      <c r="F52" s="13">
        <f t="shared" si="3"/>
        <v>216984</v>
      </c>
      <c r="G52" s="13">
        <f t="shared" si="4"/>
        <v>166106</v>
      </c>
      <c r="H52" s="54">
        <f t="shared" si="5"/>
        <v>-1.3469062414046669E-2</v>
      </c>
      <c r="I52" s="54">
        <f t="shared" si="6"/>
        <v>-1.4961591252056934E-2</v>
      </c>
      <c r="J52" s="54">
        <f t="shared" si="7"/>
        <v>-1.2184054831511144E-2</v>
      </c>
    </row>
    <row r="53" spans="1:10" x14ac:dyDescent="0.3">
      <c r="A53" s="15">
        <v>1997</v>
      </c>
      <c r="B53" s="13">
        <v>1405996</v>
      </c>
      <c r="C53" s="13">
        <v>649490</v>
      </c>
      <c r="D53" s="13">
        <v>756506</v>
      </c>
      <c r="E53" s="13">
        <f t="shared" si="2"/>
        <v>370168</v>
      </c>
      <c r="F53" s="13">
        <f t="shared" si="3"/>
        <v>210493</v>
      </c>
      <c r="G53" s="13">
        <f t="shared" si="4"/>
        <v>159675</v>
      </c>
      <c r="H53" s="54">
        <f t="shared" si="5"/>
        <v>-9.1906378112028772E-3</v>
      </c>
      <c r="I53" s="54">
        <f t="shared" si="6"/>
        <v>-9.9939952886110642E-3</v>
      </c>
      <c r="J53" s="54">
        <f t="shared" si="7"/>
        <v>-8.5009239847403714E-3</v>
      </c>
    </row>
    <row r="54" spans="1:10" x14ac:dyDescent="0.3">
      <c r="A54" s="15">
        <v>1998</v>
      </c>
      <c r="B54" s="13">
        <v>1393074</v>
      </c>
      <c r="C54" s="13">
        <v>642999</v>
      </c>
      <c r="D54" s="13">
        <v>750075</v>
      </c>
      <c r="E54" s="13">
        <f t="shared" si="2"/>
        <v>356331</v>
      </c>
      <c r="F54" s="13">
        <f t="shared" si="3"/>
        <v>203753</v>
      </c>
      <c r="G54" s="13">
        <f t="shared" si="4"/>
        <v>152578</v>
      </c>
      <c r="H54" s="54">
        <f t="shared" si="5"/>
        <v>-9.9327099637205197E-3</v>
      </c>
      <c r="I54" s="54">
        <f t="shared" si="6"/>
        <v>-1.0482131387451613E-2</v>
      </c>
      <c r="J54" s="54">
        <f t="shared" si="7"/>
        <v>-9.4617204946172047E-3</v>
      </c>
    </row>
    <row r="55" spans="1:10" x14ac:dyDescent="0.3">
      <c r="A55" s="15">
        <v>1999</v>
      </c>
      <c r="B55" s="13">
        <v>1379237</v>
      </c>
      <c r="C55" s="13">
        <v>636259</v>
      </c>
      <c r="D55" s="13">
        <v>742978</v>
      </c>
      <c r="E55" s="13">
        <f t="shared" si="2"/>
        <v>378344</v>
      </c>
      <c r="F55" s="13">
        <f t="shared" si="3"/>
        <v>220574</v>
      </c>
      <c r="G55" s="13">
        <f t="shared" si="4"/>
        <v>157770</v>
      </c>
      <c r="H55" s="54">
        <f t="shared" si="5"/>
        <v>1.5960273687553334E-2</v>
      </c>
      <c r="I55" s="54">
        <f t="shared" si="6"/>
        <v>2.643734705520865E-2</v>
      </c>
      <c r="J55" s="54">
        <f t="shared" si="7"/>
        <v>6.9880938601142965E-3</v>
      </c>
    </row>
    <row r="56" spans="1:10" x14ac:dyDescent="0.3">
      <c r="A56" s="15">
        <v>2000</v>
      </c>
      <c r="B56" s="13">
        <v>1401250</v>
      </c>
      <c r="C56" s="13">
        <v>653080</v>
      </c>
      <c r="D56" s="13">
        <v>748170</v>
      </c>
      <c r="E56" s="13">
        <f t="shared" si="2"/>
        <v>369814</v>
      </c>
      <c r="F56" s="13">
        <f t="shared" si="3"/>
        <v>216564</v>
      </c>
      <c r="G56" s="13">
        <f t="shared" si="4"/>
        <v>153250</v>
      </c>
      <c r="H56" s="54">
        <f t="shared" si="5"/>
        <v>-6.0874219446922393E-3</v>
      </c>
      <c r="I56" s="54">
        <f t="shared" si="6"/>
        <v>-6.1401359710908316E-3</v>
      </c>
      <c r="J56" s="54">
        <f t="shared" si="7"/>
        <v>-6.0414077014582243E-3</v>
      </c>
    </row>
    <row r="57" spans="1:10" x14ac:dyDescent="0.3">
      <c r="A57" s="15">
        <v>2001</v>
      </c>
      <c r="B57" s="13">
        <v>1392720</v>
      </c>
      <c r="C57" s="13">
        <v>649070</v>
      </c>
      <c r="D57" s="13">
        <v>743650</v>
      </c>
      <c r="E57" s="13">
        <f t="shared" si="2"/>
        <v>360604</v>
      </c>
      <c r="F57" s="13">
        <f t="shared" si="3"/>
        <v>211794</v>
      </c>
      <c r="G57" s="13">
        <f t="shared" si="4"/>
        <v>148810</v>
      </c>
      <c r="H57" s="54">
        <f t="shared" si="5"/>
        <v>-6.6129588144063414E-3</v>
      </c>
      <c r="I57" s="54">
        <f t="shared" si="6"/>
        <v>-7.3489762275255367E-3</v>
      </c>
      <c r="J57" s="54">
        <f t="shared" si="7"/>
        <v>-5.9705506622739195E-3</v>
      </c>
    </row>
    <row r="58" spans="1:10" x14ac:dyDescent="0.3">
      <c r="A58" s="15">
        <v>2002</v>
      </c>
      <c r="B58" s="13">
        <v>1383510</v>
      </c>
      <c r="C58" s="13">
        <v>644300</v>
      </c>
      <c r="D58" s="13">
        <v>739210</v>
      </c>
      <c r="E58" s="13">
        <f t="shared" si="2"/>
        <v>352284</v>
      </c>
      <c r="F58" s="13">
        <f t="shared" si="3"/>
        <v>207484</v>
      </c>
      <c r="G58" s="13">
        <f t="shared" si="4"/>
        <v>144800</v>
      </c>
      <c r="H58" s="54">
        <f t="shared" si="5"/>
        <v>-6.0136898179268669E-3</v>
      </c>
      <c r="I58" s="54">
        <f t="shared" si="6"/>
        <v>-6.6894303895700764E-3</v>
      </c>
      <c r="J58" s="54">
        <f t="shared" si="7"/>
        <v>-5.424710163552982E-3</v>
      </c>
    </row>
    <row r="59" spans="1:10" x14ac:dyDescent="0.3">
      <c r="A59" s="15">
        <v>2003</v>
      </c>
      <c r="B59" s="13">
        <v>1375190</v>
      </c>
      <c r="C59" s="13">
        <v>639990</v>
      </c>
      <c r="D59" s="13">
        <v>735200</v>
      </c>
      <c r="E59" s="13">
        <f t="shared" si="2"/>
        <v>343344</v>
      </c>
      <c r="F59" s="13">
        <f t="shared" si="3"/>
        <v>202944</v>
      </c>
      <c r="G59" s="13">
        <f t="shared" si="4"/>
        <v>140400</v>
      </c>
      <c r="H59" s="54">
        <f t="shared" si="5"/>
        <v>-6.5009198728902913E-3</v>
      </c>
      <c r="I59" s="54">
        <f t="shared" si="6"/>
        <v>-7.0938608415756499E-3</v>
      </c>
      <c r="J59" s="54">
        <f t="shared" si="7"/>
        <v>-5.9847660500544067E-3</v>
      </c>
    </row>
    <row r="60" spans="1:10" x14ac:dyDescent="0.3">
      <c r="A60" s="15">
        <v>2004</v>
      </c>
      <c r="B60" s="13">
        <v>1366250</v>
      </c>
      <c r="C60" s="13">
        <v>635450</v>
      </c>
      <c r="D60" s="13">
        <v>730800</v>
      </c>
      <c r="E60" s="13">
        <f t="shared" si="2"/>
        <v>335944</v>
      </c>
      <c r="F60" s="13">
        <f t="shared" si="3"/>
        <v>199204</v>
      </c>
      <c r="G60" s="13">
        <f t="shared" si="4"/>
        <v>136740</v>
      </c>
      <c r="H60" s="54">
        <f t="shared" si="5"/>
        <v>-5.4162854528819766E-3</v>
      </c>
      <c r="I60" s="54">
        <f t="shared" si="6"/>
        <v>-5.8855928869305215E-3</v>
      </c>
      <c r="J60" s="54">
        <f t="shared" si="7"/>
        <v>-5.008210180623974E-3</v>
      </c>
    </row>
    <row r="61" spans="1:10" x14ac:dyDescent="0.3">
      <c r="A61" s="15">
        <v>2005</v>
      </c>
      <c r="B61" s="13">
        <v>1358850</v>
      </c>
      <c r="C61" s="13">
        <v>631710</v>
      </c>
      <c r="D61" s="13">
        <v>727140</v>
      </c>
      <c r="E61" s="13">
        <f t="shared" si="2"/>
        <v>327794</v>
      </c>
      <c r="F61" s="13">
        <f t="shared" si="3"/>
        <v>195424</v>
      </c>
      <c r="G61" s="13">
        <f t="shared" si="4"/>
        <v>132370</v>
      </c>
      <c r="H61" s="54">
        <f t="shared" si="5"/>
        <v>-5.9977186591603192E-3</v>
      </c>
      <c r="I61" s="54">
        <f t="shared" si="6"/>
        <v>-5.9837583701381966E-3</v>
      </c>
      <c r="J61" s="54">
        <f t="shared" si="7"/>
        <v>-6.0098467970404598E-3</v>
      </c>
    </row>
    <row r="62" spans="1:10" x14ac:dyDescent="0.3">
      <c r="A62" s="15">
        <v>2006</v>
      </c>
      <c r="B62" s="13">
        <v>1350700</v>
      </c>
      <c r="C62" s="13">
        <v>627930</v>
      </c>
      <c r="D62" s="13">
        <v>722770</v>
      </c>
      <c r="E62" s="13">
        <f t="shared" si="2"/>
        <v>320014</v>
      </c>
      <c r="F62" s="13">
        <f t="shared" si="3"/>
        <v>191754</v>
      </c>
      <c r="G62" s="13">
        <f t="shared" si="4"/>
        <v>128260</v>
      </c>
      <c r="H62" s="54">
        <f t="shared" si="5"/>
        <v>-5.7599763085807356E-3</v>
      </c>
      <c r="I62" s="54">
        <f t="shared" si="6"/>
        <v>-5.8446005127960124E-3</v>
      </c>
      <c r="J62" s="54">
        <f t="shared" si="7"/>
        <v>-5.6864562723964746E-3</v>
      </c>
    </row>
    <row r="63" spans="1:10" x14ac:dyDescent="0.3">
      <c r="A63" s="15">
        <v>2007</v>
      </c>
      <c r="B63" s="13">
        <v>1342920</v>
      </c>
      <c r="C63" s="13">
        <v>624260</v>
      </c>
      <c r="D63" s="13">
        <v>718660</v>
      </c>
      <c r="E63" s="13">
        <f t="shared" si="2"/>
        <v>315534</v>
      </c>
      <c r="F63" s="13">
        <f t="shared" si="3"/>
        <v>189544</v>
      </c>
      <c r="G63" s="13">
        <f t="shared" si="4"/>
        <v>125990</v>
      </c>
      <c r="H63" s="54">
        <f t="shared" si="5"/>
        <v>-3.3360140589163913E-3</v>
      </c>
      <c r="I63" s="54">
        <f t="shared" si="6"/>
        <v>-3.5401915868388169E-3</v>
      </c>
      <c r="J63" s="54">
        <f t="shared" si="7"/>
        <v>-3.1586563882781845E-3</v>
      </c>
    </row>
    <row r="64" spans="1:10" x14ac:dyDescent="0.3">
      <c r="A64" s="15">
        <v>2008</v>
      </c>
      <c r="B64" s="13">
        <v>1338440</v>
      </c>
      <c r="C64" s="13">
        <v>622050</v>
      </c>
      <c r="D64" s="13">
        <v>716390</v>
      </c>
      <c r="E64" s="13">
        <f t="shared" si="2"/>
        <v>312834</v>
      </c>
      <c r="F64" s="13">
        <f t="shared" si="3"/>
        <v>188814</v>
      </c>
      <c r="G64" s="13">
        <f t="shared" si="4"/>
        <v>124020</v>
      </c>
      <c r="H64" s="54">
        <f t="shared" si="5"/>
        <v>-2.0172738411882488E-3</v>
      </c>
      <c r="I64" s="54">
        <f t="shared" si="6"/>
        <v>-1.1735391045735873E-3</v>
      </c>
      <c r="J64" s="54">
        <f t="shared" si="7"/>
        <v>-2.7498987981406774E-3</v>
      </c>
    </row>
    <row r="65" spans="1:10" x14ac:dyDescent="0.3">
      <c r="A65" s="15">
        <v>2009</v>
      </c>
      <c r="B65" s="13">
        <v>1335740</v>
      </c>
      <c r="C65" s="13">
        <v>621320</v>
      </c>
      <c r="D65" s="13">
        <v>714420</v>
      </c>
      <c r="E65" s="13">
        <f t="shared" si="2"/>
        <v>310384</v>
      </c>
      <c r="F65" s="13">
        <f t="shared" si="3"/>
        <v>188294</v>
      </c>
      <c r="G65" s="13">
        <f t="shared" si="4"/>
        <v>122090</v>
      </c>
      <c r="H65" s="54">
        <f t="shared" si="5"/>
        <v>-1.8341892883345561E-3</v>
      </c>
      <c r="I65" s="54">
        <f t="shared" si="6"/>
        <v>-8.3692783106933629E-4</v>
      </c>
      <c r="J65" s="54">
        <f t="shared" si="7"/>
        <v>-2.7014921194815373E-3</v>
      </c>
    </row>
    <row r="66" spans="1:10" x14ac:dyDescent="0.3">
      <c r="A66" s="15">
        <v>2010</v>
      </c>
      <c r="B66" s="13">
        <v>1333290</v>
      </c>
      <c r="C66" s="13">
        <v>620800</v>
      </c>
      <c r="D66" s="13">
        <v>712490</v>
      </c>
      <c r="E66" s="13">
        <f t="shared" si="2"/>
        <v>306754</v>
      </c>
      <c r="F66" s="13">
        <f t="shared" si="3"/>
        <v>187194</v>
      </c>
      <c r="G66" s="13">
        <f t="shared" si="4"/>
        <v>119560</v>
      </c>
      <c r="H66" s="54">
        <f t="shared" si="5"/>
        <v>-2.722588484125734E-3</v>
      </c>
      <c r="I66" s="54">
        <f t="shared" si="6"/>
        <v>-1.7719072164948454E-3</v>
      </c>
      <c r="J66" s="54">
        <f t="shared" si="7"/>
        <v>-3.5509270305548149E-3</v>
      </c>
    </row>
    <row r="67" spans="1:10" x14ac:dyDescent="0.3">
      <c r="A67" s="15">
        <v>2011</v>
      </c>
      <c r="B67" s="13">
        <v>1329660</v>
      </c>
      <c r="C67" s="13">
        <v>619700</v>
      </c>
      <c r="D67" s="13">
        <v>709960</v>
      </c>
      <c r="E67" s="13">
        <f t="shared" si="2"/>
        <v>302311</v>
      </c>
      <c r="F67" s="13">
        <f t="shared" si="3"/>
        <v>185632</v>
      </c>
      <c r="G67" s="13">
        <f t="shared" si="4"/>
        <v>116679</v>
      </c>
      <c r="H67" s="54">
        <f t="shared" si="5"/>
        <v>-3.3414557104823788E-3</v>
      </c>
      <c r="I67" s="54">
        <f t="shared" si="6"/>
        <v>-2.5205744715184769E-3</v>
      </c>
      <c r="J67" s="54">
        <f t="shared" si="7"/>
        <v>-4.0579750971885742E-3</v>
      </c>
    </row>
    <row r="68" spans="1:10" x14ac:dyDescent="0.3">
      <c r="A68" s="15">
        <v>2012</v>
      </c>
      <c r="B68" s="13">
        <v>1325217</v>
      </c>
      <c r="C68" s="13">
        <v>618138</v>
      </c>
      <c r="D68" s="13">
        <v>707079</v>
      </c>
      <c r="E68" s="13">
        <f t="shared" si="2"/>
        <v>297268</v>
      </c>
      <c r="F68" s="13">
        <f t="shared" si="3"/>
        <v>183661</v>
      </c>
      <c r="G68" s="13">
        <f t="shared" si="4"/>
        <v>113607</v>
      </c>
      <c r="H68" s="54">
        <f t="shared" si="5"/>
        <v>-3.8054145094727882E-3</v>
      </c>
      <c r="I68" s="54">
        <f t="shared" si="6"/>
        <v>-3.1886083690049797E-3</v>
      </c>
      <c r="J68" s="54">
        <f t="shared" si="7"/>
        <v>-4.3446347579266251E-3</v>
      </c>
    </row>
    <row r="69" spans="1:10" x14ac:dyDescent="0.3">
      <c r="A69" s="15">
        <v>2013</v>
      </c>
      <c r="B69" s="13">
        <v>1320174</v>
      </c>
      <c r="C69" s="13">
        <v>616167</v>
      </c>
      <c r="D69" s="13">
        <v>704007</v>
      </c>
      <c r="E69" s="13">
        <f t="shared" si="2"/>
        <v>292913</v>
      </c>
      <c r="F69" s="13">
        <f t="shared" si="3"/>
        <v>182413</v>
      </c>
      <c r="G69" s="13">
        <f t="shared" si="4"/>
        <v>110500</v>
      </c>
      <c r="H69" s="54">
        <f t="shared" si="5"/>
        <v>-3.2988075814248726E-3</v>
      </c>
      <c r="I69" s="54">
        <f t="shared" si="6"/>
        <v>-2.0254249253854879E-3</v>
      </c>
      <c r="J69" s="54">
        <f t="shared" si="7"/>
        <v>-4.4133083903995273E-3</v>
      </c>
    </row>
    <row r="70" spans="1:10" x14ac:dyDescent="0.3">
      <c r="A70" s="15">
        <v>2014</v>
      </c>
      <c r="B70" s="13">
        <v>1315819</v>
      </c>
      <c r="C70" s="13">
        <v>614919</v>
      </c>
      <c r="D70" s="13">
        <v>700900</v>
      </c>
      <c r="E70" s="13">
        <f t="shared" si="2"/>
        <v>290365</v>
      </c>
      <c r="F70" s="13">
        <f t="shared" si="3"/>
        <v>181883</v>
      </c>
      <c r="G70" s="13">
        <f t="shared" si="4"/>
        <v>108482</v>
      </c>
      <c r="H70" s="54">
        <f t="shared" si="5"/>
        <v>-1.9364365463638996E-3</v>
      </c>
      <c r="I70" s="54">
        <f t="shared" si="6"/>
        <v>-8.6190213670418378E-4</v>
      </c>
      <c r="J70" s="54">
        <f t="shared" si="7"/>
        <v>-2.8791553716650022E-3</v>
      </c>
    </row>
    <row r="71" spans="1:10" x14ac:dyDescent="0.3">
      <c r="A71" s="15">
        <v>2015</v>
      </c>
      <c r="B71" s="13">
        <v>1313271</v>
      </c>
      <c r="C71" s="13">
        <v>614389</v>
      </c>
      <c r="D71" s="13">
        <v>698882</v>
      </c>
      <c r="E71" s="13">
        <f t="shared" ref="E71:E76" si="8">B72-B$6</f>
        <v>293038</v>
      </c>
      <c r="F71" s="13">
        <f t="shared" ref="F71:F75" si="9">C72-C$6</f>
        <v>184202</v>
      </c>
      <c r="G71" s="13">
        <f t="shared" ref="G71:G75" si="10">D72-D$6</f>
        <v>108836</v>
      </c>
      <c r="H71" s="54">
        <f t="shared" ref="H71:H77" si="11">(B72-B71)/B71</f>
        <v>2.0353757906783902E-3</v>
      </c>
      <c r="I71" s="54">
        <f t="shared" ref="I71:I75" si="12">(C72-C71)/C71</f>
        <v>3.7744816394824779E-3</v>
      </c>
      <c r="J71" s="54">
        <f t="shared" ref="J71:J75" si="13">(D72-D71)/D71</f>
        <v>5.0652327574612021E-4</v>
      </c>
    </row>
    <row r="72" spans="1:10" x14ac:dyDescent="0.3">
      <c r="A72" s="15">
        <v>2016</v>
      </c>
      <c r="B72" s="13">
        <v>1315944</v>
      </c>
      <c r="C72" s="13">
        <v>616708</v>
      </c>
      <c r="D72" s="13">
        <v>699236</v>
      </c>
      <c r="E72" s="13">
        <f t="shared" si="8"/>
        <v>292729</v>
      </c>
      <c r="F72" s="13">
        <f t="shared" si="9"/>
        <v>185032</v>
      </c>
      <c r="G72" s="13">
        <f t="shared" si="10"/>
        <v>107697</v>
      </c>
      <c r="H72" s="54">
        <f t="shared" si="11"/>
        <v>-2.3481242362896902E-4</v>
      </c>
      <c r="I72" s="54">
        <f t="shared" si="12"/>
        <v>1.3458557372370717E-3</v>
      </c>
      <c r="J72" s="54">
        <f t="shared" si="13"/>
        <v>-1.6289207077438805E-3</v>
      </c>
    </row>
    <row r="73" spans="1:10" x14ac:dyDescent="0.3">
      <c r="A73" s="15">
        <v>2017</v>
      </c>
      <c r="B73" s="13">
        <v>1315635</v>
      </c>
      <c r="C73" s="13">
        <v>617538</v>
      </c>
      <c r="D73" s="13">
        <v>698097</v>
      </c>
      <c r="E73" s="13">
        <f t="shared" si="8"/>
        <v>296227</v>
      </c>
      <c r="F73" s="13">
        <f t="shared" si="9"/>
        <v>188578</v>
      </c>
      <c r="G73" s="13">
        <f t="shared" si="10"/>
        <v>107649</v>
      </c>
      <c r="H73" s="54">
        <f t="shared" si="11"/>
        <v>2.6587921421974939E-3</v>
      </c>
      <c r="I73" s="54">
        <f t="shared" si="12"/>
        <v>5.7421567579646919E-3</v>
      </c>
      <c r="J73" s="54">
        <f t="shared" si="13"/>
        <v>-6.8758353065548201E-5</v>
      </c>
    </row>
    <row r="74" spans="1:10" x14ac:dyDescent="0.3">
      <c r="A74" s="15">
        <v>2018</v>
      </c>
      <c r="B74" s="13">
        <v>1319133</v>
      </c>
      <c r="C74" s="13">
        <v>621084</v>
      </c>
      <c r="D74" s="13">
        <v>698049</v>
      </c>
      <c r="E74" s="13">
        <f t="shared" si="8"/>
        <v>301914</v>
      </c>
      <c r="F74" s="13">
        <f t="shared" si="9"/>
        <v>193129</v>
      </c>
      <c r="G74" s="13">
        <f t="shared" si="10"/>
        <v>108785</v>
      </c>
      <c r="H74" s="54">
        <f t="shared" si="11"/>
        <v>4.3111649848802209E-3</v>
      </c>
      <c r="I74" s="54">
        <f t="shared" si="12"/>
        <v>7.327511254516297E-3</v>
      </c>
      <c r="J74" s="54">
        <f t="shared" si="13"/>
        <v>1.6273929194082365E-3</v>
      </c>
    </row>
    <row r="75" spans="1:10" x14ac:dyDescent="0.3">
      <c r="A75" s="15">
        <v>2019</v>
      </c>
      <c r="B75" s="13">
        <v>1324820</v>
      </c>
      <c r="C75" s="13">
        <v>625635</v>
      </c>
      <c r="D75" s="13">
        <v>699185</v>
      </c>
      <c r="E75" s="13">
        <f t="shared" si="8"/>
        <v>306070</v>
      </c>
      <c r="F75" s="13">
        <f t="shared" si="9"/>
        <v>196771</v>
      </c>
      <c r="G75" s="13">
        <f t="shared" si="10"/>
        <v>109299</v>
      </c>
      <c r="H75" s="54">
        <f t="shared" si="11"/>
        <v>3.1370299361422683E-3</v>
      </c>
      <c r="I75" s="54">
        <f t="shared" si="12"/>
        <v>5.8212855738569609E-3</v>
      </c>
      <c r="J75" s="54">
        <f t="shared" si="13"/>
        <v>7.3514162918254821E-4</v>
      </c>
    </row>
    <row r="76" spans="1:10" x14ac:dyDescent="0.3">
      <c r="A76" s="15">
        <v>2020</v>
      </c>
      <c r="B76" s="13">
        <v>1328976</v>
      </c>
      <c r="C76" s="13">
        <v>629277</v>
      </c>
      <c r="D76" s="13">
        <v>699699</v>
      </c>
      <c r="E76" s="13">
        <f t="shared" si="8"/>
        <v>306554</v>
      </c>
      <c r="F76" s="13"/>
      <c r="G76" s="13"/>
      <c r="H76" s="54">
        <f t="shared" si="11"/>
        <v>3.6419017348695535E-4</v>
      </c>
      <c r="I76" s="54"/>
      <c r="J76" s="54"/>
    </row>
    <row r="77" spans="1:10" x14ac:dyDescent="0.3">
      <c r="A77" s="15">
        <v>2021</v>
      </c>
      <c r="B77" s="13">
        <v>1329460</v>
      </c>
      <c r="C77" s="14" t="s">
        <v>136</v>
      </c>
      <c r="D77" s="14" t="s">
        <v>136</v>
      </c>
      <c r="E77" s="13"/>
      <c r="F77" s="13"/>
      <c r="G77" s="13"/>
      <c r="H77" s="54">
        <f t="shared" si="11"/>
        <v>-1</v>
      </c>
      <c r="I77" s="54"/>
      <c r="J77" s="54"/>
    </row>
  </sheetData>
  <mergeCells count="2">
    <mergeCell ref="F4:G4"/>
    <mergeCell ref="I4:J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0"/>
  <sheetViews>
    <sheetView showZeros="0" workbookViewId="0">
      <selection activeCell="C2" sqref="C2"/>
    </sheetView>
  </sheetViews>
  <sheetFormatPr defaultColWidth="9.109375" defaultRowHeight="13.2" x14ac:dyDescent="0.25"/>
  <cols>
    <col min="1" max="1" width="19.33203125" style="24" customWidth="1"/>
    <col min="2" max="2" width="40.33203125" style="24" customWidth="1"/>
    <col min="3" max="3" width="12.33203125" style="25" customWidth="1"/>
    <col min="4" max="4" width="18.44140625" style="24" bestFit="1" customWidth="1"/>
    <col min="5" max="5" width="14.6640625" style="24" customWidth="1"/>
    <col min="6" max="6" width="3" style="24" customWidth="1"/>
    <col min="7" max="7" width="16.6640625" style="24" bestFit="1" customWidth="1"/>
    <col min="8" max="8" width="10.44140625" style="24" bestFit="1" customWidth="1"/>
    <col min="9" max="16384" width="9.109375" style="24"/>
  </cols>
  <sheetData>
    <row r="1" spans="1:12" ht="32.4" x14ac:dyDescent="0.55000000000000004">
      <c r="A1" s="23" t="s">
        <v>180</v>
      </c>
    </row>
    <row r="2" spans="1:12" ht="18" customHeight="1" x14ac:dyDescent="0.25">
      <c r="A2" s="26" t="s">
        <v>181</v>
      </c>
      <c r="D2" s="27" t="s">
        <v>182</v>
      </c>
      <c r="E2" s="28">
        <v>123</v>
      </c>
    </row>
    <row r="3" spans="1:12" ht="18" customHeight="1" x14ac:dyDescent="0.25">
      <c r="A3" s="26" t="s">
        <v>183</v>
      </c>
      <c r="C3" s="29"/>
      <c r="D3" s="27" t="s">
        <v>184</v>
      </c>
      <c r="E3" s="30">
        <f ca="1">TODAY()</f>
        <v>45558</v>
      </c>
    </row>
    <row r="4" spans="1:12" ht="18" customHeight="1" x14ac:dyDescent="0.25">
      <c r="A4" s="26"/>
      <c r="C4" s="29"/>
      <c r="D4" s="27"/>
      <c r="E4" s="30"/>
    </row>
    <row r="5" spans="1:12" ht="22.5" customHeight="1" x14ac:dyDescent="0.35">
      <c r="A5" s="31" t="s">
        <v>137</v>
      </c>
      <c r="B5" s="32" t="s">
        <v>138</v>
      </c>
      <c r="C5" s="33" t="s">
        <v>139</v>
      </c>
      <c r="D5" s="32" t="s">
        <v>185</v>
      </c>
      <c r="E5" s="34" t="s">
        <v>186</v>
      </c>
      <c r="G5" s="2" t="s">
        <v>187</v>
      </c>
      <c r="H5" s="35">
        <v>0.22</v>
      </c>
    </row>
    <row r="6" spans="1:12" ht="18" customHeight="1" x14ac:dyDescent="0.25">
      <c r="A6" s="36">
        <v>212014</v>
      </c>
      <c r="B6" s="37" t="str">
        <f t="shared" ref="B6:B7" si="0">_xlfn.IFNA(INDEX(Nimetus,MATCH(A6,Artikkel,0)),"")</f>
        <v>AP&amp;KO Pasteet maksa 250g</v>
      </c>
      <c r="C6" s="38">
        <v>2</v>
      </c>
      <c r="D6" s="39">
        <f t="shared" ref="D6:D14" si="1">_xlfn.IFNA(INDEX(Hind_käibemaksuga,MATCH(A6,Artikkel,0)),0)</f>
        <v>1.83</v>
      </c>
      <c r="E6" s="40">
        <f t="shared" ref="E6:E14" si="2">Kogus*Hind_KM_ga</f>
        <v>3.66</v>
      </c>
      <c r="G6" s="41" t="s">
        <v>188</v>
      </c>
      <c r="H6" s="42">
        <f>SUM(Summa)</f>
        <v>21.799999999999997</v>
      </c>
    </row>
    <row r="7" spans="1:12" ht="18" customHeight="1" x14ac:dyDescent="0.25">
      <c r="A7" s="43">
        <v>308021</v>
      </c>
      <c r="B7" s="44" t="str">
        <f t="shared" si="0"/>
        <v>BV Hirss Veski Mati 1kg</v>
      </c>
      <c r="C7" s="45">
        <v>1</v>
      </c>
      <c r="D7" s="46">
        <f t="shared" si="1"/>
        <v>1.68</v>
      </c>
      <c r="E7" s="47">
        <f t="shared" si="2"/>
        <v>1.68</v>
      </c>
      <c r="G7" s="41" t="s">
        <v>189</v>
      </c>
      <c r="H7" s="42">
        <f>AVERAGE(Summa)</f>
        <v>1.9818181818181815</v>
      </c>
    </row>
    <row r="8" spans="1:12" ht="18" customHeight="1" x14ac:dyDescent="0.25">
      <c r="A8" s="48">
        <v>214103</v>
      </c>
      <c r="B8" s="49" t="str">
        <f t="shared" ref="B8:B14" si="3">_xlfn.IFNA(INDEX(Nimetus,MATCH(A8,Artikkel,0)),"")</f>
        <v>BELETTE määrdejuust küüslauguga 250g</v>
      </c>
      <c r="C8" s="50">
        <v>2</v>
      </c>
      <c r="D8" s="51">
        <f t="shared" si="1"/>
        <v>2.69</v>
      </c>
      <c r="E8" s="52">
        <f t="shared" si="2"/>
        <v>5.38</v>
      </c>
      <c r="G8" s="41" t="s">
        <v>190</v>
      </c>
      <c r="H8" s="41">
        <f>COUNTIF(Summa,"&gt;"&amp;Keskmine)</f>
        <v>4</v>
      </c>
      <c r="K8" s="53"/>
    </row>
    <row r="9" spans="1:12" ht="18.600000000000001" customHeight="1" x14ac:dyDescent="0.25">
      <c r="A9" s="48">
        <v>305190</v>
      </c>
      <c r="B9" s="49" t="str">
        <f t="shared" si="3"/>
        <v>BV Makar. Spaghetti 500g</v>
      </c>
      <c r="C9" s="50">
        <v>2</v>
      </c>
      <c r="D9" s="51">
        <f t="shared" si="1"/>
        <v>0.99</v>
      </c>
      <c r="E9" s="52">
        <f t="shared" si="2"/>
        <v>1.98</v>
      </c>
      <c r="G9" s="41" t="s">
        <v>191</v>
      </c>
      <c r="H9" s="42">
        <f>SUM(Hind_KM_ga)</f>
        <v>13.51</v>
      </c>
    </row>
    <row r="10" spans="1:12" ht="18.600000000000001" customHeight="1" x14ac:dyDescent="0.25">
      <c r="A10" s="48">
        <v>214308</v>
      </c>
      <c r="B10" s="49" t="str">
        <f t="shared" si="3"/>
        <v>VONK Juustuviilud natural 150g</v>
      </c>
      <c r="C10" s="50">
        <v>3</v>
      </c>
      <c r="D10" s="51">
        <f t="shared" si="1"/>
        <v>1.58</v>
      </c>
      <c r="E10" s="52">
        <f t="shared" si="2"/>
        <v>4.74</v>
      </c>
      <c r="G10" s="2" t="s">
        <v>192</v>
      </c>
      <c r="H10" s="42">
        <f>H9*Maks/(1+Maks)</f>
        <v>2.4362295081967211</v>
      </c>
    </row>
    <row r="11" spans="1:12" ht="19.5" customHeight="1" x14ac:dyDescent="0.25">
      <c r="A11" s="48">
        <v>208014</v>
      </c>
      <c r="B11" s="49" t="str">
        <f t="shared" si="3"/>
        <v>AROMA margariin 400g</v>
      </c>
      <c r="C11" s="50">
        <v>2</v>
      </c>
      <c r="D11" s="51">
        <f t="shared" si="1"/>
        <v>1.34</v>
      </c>
      <c r="E11" s="52">
        <f t="shared" si="2"/>
        <v>2.68</v>
      </c>
      <c r="G11" s="2" t="s">
        <v>193</v>
      </c>
      <c r="H11" s="42">
        <f>H9-H10</f>
        <v>11.073770491803279</v>
      </c>
      <c r="K11" s="53"/>
      <c r="L11" s="53"/>
    </row>
    <row r="12" spans="1:12" ht="18.600000000000001" customHeight="1" x14ac:dyDescent="0.25">
      <c r="A12" s="48">
        <v>308010</v>
      </c>
      <c r="B12" s="49" t="str">
        <f t="shared" si="3"/>
        <v>Bosto riis 500g 4*125</v>
      </c>
      <c r="C12" s="50"/>
      <c r="D12" s="51">
        <f t="shared" si="1"/>
        <v>1.72</v>
      </c>
      <c r="E12" s="52">
        <f t="shared" si="2"/>
        <v>0</v>
      </c>
    </row>
    <row r="13" spans="1:12" ht="18.600000000000001" customHeight="1" x14ac:dyDescent="0.25">
      <c r="A13" s="48">
        <v>308021</v>
      </c>
      <c r="B13" s="49" t="str">
        <f t="shared" si="3"/>
        <v>BV Hirss Veski Mati 1kg</v>
      </c>
      <c r="C13" s="50">
        <v>1</v>
      </c>
      <c r="D13" s="51">
        <f t="shared" si="1"/>
        <v>1.68</v>
      </c>
      <c r="E13" s="52">
        <f t="shared" si="2"/>
        <v>1.68</v>
      </c>
    </row>
    <row r="14" spans="1:12" ht="18.600000000000001" customHeight="1" x14ac:dyDescent="0.3">
      <c r="A14" s="48"/>
      <c r="B14" s="49" t="str">
        <f t="shared" si="3"/>
        <v/>
      </c>
      <c r="C14" s="50"/>
      <c r="D14" s="51">
        <f t="shared" si="1"/>
        <v>0</v>
      </c>
      <c r="E14" s="52">
        <f t="shared" si="2"/>
        <v>0</v>
      </c>
      <c r="G14"/>
    </row>
    <row r="15" spans="1:12" ht="18.600000000000001" customHeight="1" x14ac:dyDescent="0.3">
      <c r="A15" s="72"/>
      <c r="B15" s="73" t="str">
        <f>_xlfn.IFNA(INDEX(Nimetus,MATCH(A15,Artikkel,0)),"")</f>
        <v/>
      </c>
      <c r="C15" s="74"/>
      <c r="D15" s="75">
        <f>_xlfn.IFNA(INDEX(Hind_käibemaksuga,MATCH(A15,Artikkel,0)),0)</f>
        <v>0</v>
      </c>
      <c r="E15" s="76">
        <f>Kogus*Hind_KM_ga</f>
        <v>0</v>
      </c>
      <c r="G15"/>
    </row>
    <row r="16" spans="1:12" ht="18.600000000000001" customHeight="1" x14ac:dyDescent="0.3">
      <c r="A16" s="72"/>
      <c r="B16" s="73" t="str">
        <f>_xlfn.IFNA(INDEX(Nimetus,MATCH(A16,Artikkel,0)),"")</f>
        <v/>
      </c>
      <c r="C16" s="74"/>
      <c r="D16" s="75">
        <f>_xlfn.IFNA(INDEX(Hind_käibemaksuga,MATCH(A16,Artikkel,0)),0)</f>
        <v>0</v>
      </c>
      <c r="E16" s="76">
        <f>Kogus*Hind_KM_ga</f>
        <v>0</v>
      </c>
      <c r="G16"/>
      <c r="H16" s="27"/>
    </row>
    <row r="17" spans="1:8" ht="18.600000000000001" customHeight="1" x14ac:dyDescent="0.3">
      <c r="A17" s="67" t="s">
        <v>282</v>
      </c>
      <c r="B17" s="68"/>
      <c r="C17" s="69"/>
      <c r="D17" s="70"/>
      <c r="E17" s="71">
        <f>SUBTOTAL(109,Table2[Summa])</f>
        <v>21.799999999999997</v>
      </c>
      <c r="G17"/>
      <c r="H17" s="53"/>
    </row>
    <row r="18" spans="1:8" ht="18.600000000000001" customHeight="1" x14ac:dyDescent="0.3">
      <c r="G18"/>
    </row>
    <row r="19" spans="1:8" ht="18.600000000000001" customHeight="1" x14ac:dyDescent="0.25"/>
    <row r="20" spans="1:8" ht="18.600000000000001" customHeight="1" x14ac:dyDescent="0.25"/>
    <row r="21" spans="1:8" ht="18.600000000000001" customHeight="1" x14ac:dyDescent="0.25"/>
    <row r="22" spans="1:8" ht="18.600000000000001" customHeight="1" x14ac:dyDescent="0.25"/>
    <row r="23" spans="1:8" ht="18.600000000000001" customHeight="1" x14ac:dyDescent="0.25"/>
    <row r="24" spans="1:8" ht="18.600000000000001" customHeight="1" x14ac:dyDescent="0.25"/>
    <row r="25" spans="1:8" ht="18.600000000000001" customHeight="1" x14ac:dyDescent="0.25"/>
    <row r="26" spans="1:8" ht="18.600000000000001" customHeight="1" x14ac:dyDescent="0.25"/>
    <row r="27" spans="1:8" ht="18.600000000000001" customHeight="1" x14ac:dyDescent="0.25"/>
    <row r="28" spans="1:8" ht="18.600000000000001" customHeight="1" x14ac:dyDescent="0.25"/>
    <row r="29" spans="1:8" x14ac:dyDescent="0.25">
      <c r="B29" s="26"/>
      <c r="C29" s="29"/>
      <c r="D29" s="26"/>
      <c r="E29" s="26"/>
    </row>
    <row r="30" spans="1:8" x14ac:dyDescent="0.25">
      <c r="B30" s="26"/>
      <c r="C30" s="29"/>
      <c r="D30" s="26"/>
      <c r="E30" s="26"/>
    </row>
  </sheetData>
  <dataValidations count="1">
    <dataValidation type="list" allowBlank="1" showInputMessage="1" showErrorMessage="1" sqref="A6:A13" xr:uid="{00000000-0002-0000-0300-000000000000}">
      <formula1>Artikkel</formula1>
    </dataValidation>
  </dataValidations>
  <pageMargins left="1.06" right="0.32" top="0.62" bottom="0.64" header="0.51181102362204722" footer="0.51181102362204722"/>
  <pageSetup paperSize="9" orientation="portrait" horizontalDpi="300" verticalDpi="300" r:id="rId1"/>
  <headerFooter alignWithMargins="0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</sheetPr>
  <dimension ref="B2:G120"/>
  <sheetViews>
    <sheetView workbookViewId="0">
      <selection activeCell="F4" sqref="F4"/>
    </sheetView>
  </sheetViews>
  <sheetFormatPr defaultColWidth="9.109375" defaultRowHeight="15" x14ac:dyDescent="0.25"/>
  <cols>
    <col min="1" max="1" width="3.88671875" style="2" customWidth="1"/>
    <col min="2" max="2" width="11.109375" style="2" customWidth="1"/>
    <col min="3" max="3" width="44.109375" style="2" bestFit="1" customWidth="1"/>
    <col min="4" max="4" width="20.5546875" style="2" customWidth="1"/>
    <col min="5" max="16384" width="9.109375" style="2"/>
  </cols>
  <sheetData>
    <row r="2" spans="2:7" ht="17.399999999999999" x14ac:dyDescent="0.3">
      <c r="B2" s="1" t="s">
        <v>0</v>
      </c>
    </row>
    <row r="4" spans="2:7" ht="40.5" customHeight="1" thickBot="1" x14ac:dyDescent="0.35">
      <c r="B4" s="3" t="s">
        <v>1</v>
      </c>
      <c r="C4" s="3" t="s">
        <v>2</v>
      </c>
      <c r="D4" s="4" t="s">
        <v>3</v>
      </c>
      <c r="F4" s="5"/>
      <c r="G4" s="5"/>
    </row>
    <row r="5" spans="2:7" x14ac:dyDescent="0.25">
      <c r="B5" s="2">
        <v>212042</v>
      </c>
      <c r="C5" s="2" t="s">
        <v>4</v>
      </c>
      <c r="D5" s="6">
        <v>1.79</v>
      </c>
    </row>
    <row r="6" spans="2:7" x14ac:dyDescent="0.25">
      <c r="B6" s="2">
        <v>212012</v>
      </c>
      <c r="C6" s="2" t="s">
        <v>5</v>
      </c>
      <c r="D6" s="6">
        <v>1.78</v>
      </c>
    </row>
    <row r="7" spans="2:7" x14ac:dyDescent="0.25">
      <c r="B7" s="2">
        <v>212013</v>
      </c>
      <c r="C7" s="2" t="s">
        <v>6</v>
      </c>
      <c r="D7" s="6">
        <v>1.83</v>
      </c>
    </row>
    <row r="8" spans="2:7" x14ac:dyDescent="0.25">
      <c r="B8" s="2">
        <v>212014</v>
      </c>
      <c r="C8" s="2" t="s">
        <v>7</v>
      </c>
      <c r="D8" s="6">
        <v>1.83</v>
      </c>
    </row>
    <row r="9" spans="2:7" x14ac:dyDescent="0.25">
      <c r="B9" s="2">
        <v>212017</v>
      </c>
      <c r="C9" s="2" t="s">
        <v>8</v>
      </c>
      <c r="D9" s="6">
        <v>1.8</v>
      </c>
    </row>
    <row r="10" spans="2:7" x14ac:dyDescent="0.25">
      <c r="B10" s="2">
        <v>208014</v>
      </c>
      <c r="C10" s="2" t="s">
        <v>9</v>
      </c>
      <c r="D10" s="6">
        <v>1.34</v>
      </c>
    </row>
    <row r="11" spans="2:7" x14ac:dyDescent="0.25">
      <c r="B11" s="2">
        <v>214103</v>
      </c>
      <c r="C11" s="2" t="s">
        <v>10</v>
      </c>
      <c r="D11" s="6">
        <v>2.69</v>
      </c>
    </row>
    <row r="12" spans="2:7" x14ac:dyDescent="0.25">
      <c r="B12" s="2">
        <v>214104</v>
      </c>
      <c r="C12" s="2" t="s">
        <v>11</v>
      </c>
      <c r="D12" s="6">
        <v>2.69</v>
      </c>
    </row>
    <row r="13" spans="2:7" x14ac:dyDescent="0.25">
      <c r="B13" s="2">
        <v>214105</v>
      </c>
      <c r="C13" s="2" t="s">
        <v>12</v>
      </c>
      <c r="D13" s="6">
        <v>2.69</v>
      </c>
    </row>
    <row r="14" spans="2:7" x14ac:dyDescent="0.25">
      <c r="B14" s="2">
        <v>208041</v>
      </c>
      <c r="C14" s="2" t="s">
        <v>13</v>
      </c>
      <c r="D14" s="6">
        <v>1.25</v>
      </c>
    </row>
    <row r="15" spans="2:7" x14ac:dyDescent="0.25">
      <c r="B15" s="2">
        <v>308050</v>
      </c>
      <c r="C15" s="2" t="s">
        <v>14</v>
      </c>
      <c r="D15" s="6">
        <v>3.32</v>
      </c>
    </row>
    <row r="16" spans="2:7" x14ac:dyDescent="0.25">
      <c r="B16" s="2">
        <v>308010</v>
      </c>
      <c r="C16" s="2" t="s">
        <v>15</v>
      </c>
      <c r="D16" s="6">
        <v>1.72</v>
      </c>
    </row>
    <row r="17" spans="2:4" x14ac:dyDescent="0.25">
      <c r="B17" s="2">
        <v>308030</v>
      </c>
      <c r="C17" s="2" t="s">
        <v>16</v>
      </c>
      <c r="D17" s="6">
        <v>3.14</v>
      </c>
    </row>
    <row r="18" spans="2:4" x14ac:dyDescent="0.25">
      <c r="B18" s="2">
        <v>308028</v>
      </c>
      <c r="C18" s="2" t="s">
        <v>17</v>
      </c>
      <c r="D18" s="6">
        <v>1.84</v>
      </c>
    </row>
    <row r="19" spans="2:4" x14ac:dyDescent="0.25">
      <c r="B19" s="2">
        <v>308013</v>
      </c>
      <c r="C19" s="2" t="s">
        <v>18</v>
      </c>
      <c r="D19" s="6">
        <v>2.86</v>
      </c>
    </row>
    <row r="20" spans="2:4" x14ac:dyDescent="0.25">
      <c r="B20" s="2">
        <v>308059</v>
      </c>
      <c r="C20" s="2" t="s">
        <v>19</v>
      </c>
      <c r="D20" s="6">
        <v>0.69</v>
      </c>
    </row>
    <row r="21" spans="2:4" x14ac:dyDescent="0.25">
      <c r="B21" s="2">
        <v>308029</v>
      </c>
      <c r="C21" s="2" t="s">
        <v>20</v>
      </c>
      <c r="D21" s="6">
        <v>1.29</v>
      </c>
    </row>
    <row r="22" spans="2:4" x14ac:dyDescent="0.25">
      <c r="B22" s="2">
        <v>308021</v>
      </c>
      <c r="C22" s="2" t="s">
        <v>21</v>
      </c>
      <c r="D22" s="6">
        <v>1.68</v>
      </c>
    </row>
    <row r="23" spans="2:4" x14ac:dyDescent="0.25">
      <c r="B23" s="2">
        <v>306001</v>
      </c>
      <c r="C23" s="2" t="s">
        <v>22</v>
      </c>
      <c r="D23" s="6">
        <v>0.88</v>
      </c>
    </row>
    <row r="24" spans="2:4" x14ac:dyDescent="0.25">
      <c r="B24" s="2">
        <v>305119</v>
      </c>
      <c r="C24" s="2" t="s">
        <v>23</v>
      </c>
      <c r="D24" s="6">
        <v>0.99</v>
      </c>
    </row>
    <row r="25" spans="2:4" x14ac:dyDescent="0.25">
      <c r="B25" s="2">
        <v>305189</v>
      </c>
      <c r="C25" s="2" t="s">
        <v>24</v>
      </c>
      <c r="D25" s="6">
        <v>0.99</v>
      </c>
    </row>
    <row r="26" spans="2:4" x14ac:dyDescent="0.25">
      <c r="B26" s="2">
        <v>305190</v>
      </c>
      <c r="C26" s="2" t="s">
        <v>25</v>
      </c>
      <c r="D26" s="6">
        <v>0.99</v>
      </c>
    </row>
    <row r="27" spans="2:4" x14ac:dyDescent="0.25">
      <c r="B27" s="2">
        <v>305114</v>
      </c>
      <c r="C27" s="2" t="s">
        <v>26</v>
      </c>
      <c r="D27" s="6">
        <v>0.99</v>
      </c>
    </row>
    <row r="28" spans="2:4" x14ac:dyDescent="0.25">
      <c r="B28" s="2">
        <v>305117</v>
      </c>
      <c r="C28" s="2" t="s">
        <v>27</v>
      </c>
      <c r="D28" s="6">
        <v>0.99</v>
      </c>
    </row>
    <row r="29" spans="2:4" x14ac:dyDescent="0.25">
      <c r="B29" s="2">
        <v>306000</v>
      </c>
      <c r="C29" s="2" t="s">
        <v>28</v>
      </c>
      <c r="D29" s="6">
        <v>1.1000000000000001</v>
      </c>
    </row>
    <row r="30" spans="2:4" x14ac:dyDescent="0.25">
      <c r="B30" s="2">
        <v>305075</v>
      </c>
      <c r="C30" s="2" t="s">
        <v>29</v>
      </c>
      <c r="D30" s="6">
        <v>0.83</v>
      </c>
    </row>
    <row r="31" spans="2:4" x14ac:dyDescent="0.25">
      <c r="B31" s="2">
        <v>305054</v>
      </c>
      <c r="C31" s="2" t="s">
        <v>30</v>
      </c>
      <c r="D31" s="6">
        <v>0.83</v>
      </c>
    </row>
    <row r="32" spans="2:4" x14ac:dyDescent="0.25">
      <c r="B32" s="2">
        <v>305076</v>
      </c>
      <c r="C32" s="2" t="s">
        <v>31</v>
      </c>
      <c r="D32" s="6">
        <v>0.83</v>
      </c>
    </row>
    <row r="33" spans="2:4" x14ac:dyDescent="0.25">
      <c r="B33" s="2">
        <v>215004</v>
      </c>
      <c r="C33" s="2" t="s">
        <v>32</v>
      </c>
      <c r="D33" s="6">
        <v>2.58</v>
      </c>
    </row>
    <row r="34" spans="2:4" x14ac:dyDescent="0.25">
      <c r="B34" s="2">
        <v>215000</v>
      </c>
      <c r="C34" s="2" t="s">
        <v>33</v>
      </c>
      <c r="D34" s="6">
        <v>1.42</v>
      </c>
    </row>
    <row r="35" spans="2:4" x14ac:dyDescent="0.25">
      <c r="B35" s="2">
        <v>215002</v>
      </c>
      <c r="C35" s="2" t="s">
        <v>34</v>
      </c>
      <c r="D35" s="6">
        <v>2.27</v>
      </c>
    </row>
    <row r="36" spans="2:4" x14ac:dyDescent="0.25">
      <c r="B36" s="2">
        <v>215008</v>
      </c>
      <c r="C36" s="2" t="s">
        <v>35</v>
      </c>
      <c r="D36" s="6">
        <v>2.27</v>
      </c>
    </row>
    <row r="37" spans="2:4" x14ac:dyDescent="0.25">
      <c r="B37" s="2">
        <v>215020</v>
      </c>
      <c r="C37" s="2" t="s">
        <v>36</v>
      </c>
      <c r="D37" s="6">
        <v>2.91</v>
      </c>
    </row>
    <row r="38" spans="2:4" x14ac:dyDescent="0.25">
      <c r="B38" s="2">
        <v>215017</v>
      </c>
      <c r="C38" s="2" t="s">
        <v>37</v>
      </c>
      <c r="D38" s="6">
        <v>2.91</v>
      </c>
    </row>
    <row r="39" spans="2:4" x14ac:dyDescent="0.25">
      <c r="B39" s="2">
        <v>208016</v>
      </c>
      <c r="C39" s="2" t="s">
        <v>38</v>
      </c>
      <c r="D39" s="6">
        <v>0.92</v>
      </c>
    </row>
    <row r="40" spans="2:4" x14ac:dyDescent="0.25">
      <c r="B40" s="2">
        <v>208021</v>
      </c>
      <c r="C40" s="2" t="s">
        <v>39</v>
      </c>
      <c r="D40" s="6">
        <v>0.89</v>
      </c>
    </row>
    <row r="41" spans="2:4" x14ac:dyDescent="0.25">
      <c r="B41" s="2">
        <v>208022</v>
      </c>
      <c r="C41" s="2" t="s">
        <v>40</v>
      </c>
      <c r="D41" s="6">
        <v>1.61</v>
      </c>
    </row>
    <row r="42" spans="2:4" x14ac:dyDescent="0.25">
      <c r="B42" s="2">
        <v>107012</v>
      </c>
      <c r="C42" s="2" t="s">
        <v>41</v>
      </c>
      <c r="D42" s="6">
        <v>0.72</v>
      </c>
    </row>
    <row r="43" spans="2:4" x14ac:dyDescent="0.25">
      <c r="B43" s="2">
        <v>107006</v>
      </c>
      <c r="C43" s="2" t="s">
        <v>42</v>
      </c>
      <c r="D43" s="6">
        <v>0.72</v>
      </c>
    </row>
    <row r="44" spans="2:4" x14ac:dyDescent="0.25">
      <c r="B44" s="2">
        <v>107007</v>
      </c>
      <c r="C44" s="2" t="s">
        <v>43</v>
      </c>
      <c r="D44" s="6">
        <v>0.72</v>
      </c>
    </row>
    <row r="45" spans="2:4" x14ac:dyDescent="0.25">
      <c r="B45" s="2">
        <v>309011</v>
      </c>
      <c r="C45" s="2" t="s">
        <v>44</v>
      </c>
      <c r="D45" s="6">
        <v>1.45</v>
      </c>
    </row>
    <row r="46" spans="2:4" x14ac:dyDescent="0.25">
      <c r="B46" s="2">
        <v>309010</v>
      </c>
      <c r="C46" s="2" t="s">
        <v>45</v>
      </c>
      <c r="D46" s="6">
        <v>6.48</v>
      </c>
    </row>
    <row r="47" spans="2:4" x14ac:dyDescent="0.25">
      <c r="B47" s="2">
        <v>208030</v>
      </c>
      <c r="C47" s="2" t="s">
        <v>46</v>
      </c>
      <c r="D47" s="6">
        <v>3.39</v>
      </c>
    </row>
    <row r="48" spans="2:4" x14ac:dyDescent="0.25">
      <c r="B48" s="2">
        <v>214007</v>
      </c>
      <c r="C48" s="2" t="s">
        <v>47</v>
      </c>
      <c r="D48" s="6">
        <v>1.62</v>
      </c>
    </row>
    <row r="49" spans="2:4" x14ac:dyDescent="0.25">
      <c r="B49" s="2">
        <v>214008</v>
      </c>
      <c r="C49" s="2" t="s">
        <v>48</v>
      </c>
      <c r="D49" s="6">
        <v>1.84</v>
      </c>
    </row>
    <row r="50" spans="2:4" x14ac:dyDescent="0.25">
      <c r="B50" s="2">
        <v>214000</v>
      </c>
      <c r="C50" s="2" t="s">
        <v>49</v>
      </c>
      <c r="D50" s="6">
        <v>1.63</v>
      </c>
    </row>
    <row r="51" spans="2:4" x14ac:dyDescent="0.25">
      <c r="B51" s="2">
        <v>214009</v>
      </c>
      <c r="C51" s="2" t="s">
        <v>50</v>
      </c>
      <c r="D51" s="6">
        <v>1.66</v>
      </c>
    </row>
    <row r="52" spans="2:4" x14ac:dyDescent="0.25">
      <c r="B52" s="2">
        <v>101090</v>
      </c>
      <c r="C52" s="2" t="s">
        <v>51</v>
      </c>
      <c r="D52" s="6">
        <v>0.96</v>
      </c>
    </row>
    <row r="53" spans="2:4" x14ac:dyDescent="0.25">
      <c r="B53" s="2">
        <v>101180</v>
      </c>
      <c r="C53" s="2" t="s">
        <v>52</v>
      </c>
      <c r="D53" s="6">
        <v>2.11</v>
      </c>
    </row>
    <row r="54" spans="2:4" x14ac:dyDescent="0.25">
      <c r="B54" s="2">
        <v>101181</v>
      </c>
      <c r="C54" s="2" t="s">
        <v>53</v>
      </c>
      <c r="D54" s="6">
        <v>2.46</v>
      </c>
    </row>
    <row r="55" spans="2:4" x14ac:dyDescent="0.25">
      <c r="B55" s="2">
        <v>101094</v>
      </c>
      <c r="C55" s="2" t="s">
        <v>54</v>
      </c>
      <c r="D55" s="6">
        <v>1.08</v>
      </c>
    </row>
    <row r="56" spans="2:4" x14ac:dyDescent="0.25">
      <c r="B56" s="2">
        <v>101100</v>
      </c>
      <c r="C56" s="2" t="s">
        <v>55</v>
      </c>
      <c r="D56" s="6">
        <v>2.54</v>
      </c>
    </row>
    <row r="57" spans="2:4" x14ac:dyDescent="0.25">
      <c r="B57" s="2">
        <v>209028</v>
      </c>
      <c r="C57" s="2" t="s">
        <v>56</v>
      </c>
      <c r="D57" s="6">
        <v>2.61</v>
      </c>
    </row>
    <row r="58" spans="2:4" x14ac:dyDescent="0.25">
      <c r="B58" s="2">
        <v>209037</v>
      </c>
      <c r="C58" s="2" t="s">
        <v>57</v>
      </c>
      <c r="D58" s="6">
        <v>2.2000000000000002</v>
      </c>
    </row>
    <row r="59" spans="2:4" x14ac:dyDescent="0.25">
      <c r="B59" s="2">
        <v>311016</v>
      </c>
      <c r="C59" s="2" t="s">
        <v>58</v>
      </c>
      <c r="D59" s="6">
        <v>1.19</v>
      </c>
    </row>
    <row r="60" spans="2:4" x14ac:dyDescent="0.25">
      <c r="B60" s="2">
        <v>311018</v>
      </c>
      <c r="C60" s="2" t="s">
        <v>59</v>
      </c>
      <c r="D60" s="6">
        <v>1.19</v>
      </c>
    </row>
    <row r="61" spans="2:4" x14ac:dyDescent="0.25">
      <c r="B61" s="2">
        <v>311017</v>
      </c>
      <c r="C61" s="2" t="s">
        <v>60</v>
      </c>
      <c r="D61" s="6">
        <v>1.19</v>
      </c>
    </row>
    <row r="62" spans="2:4" x14ac:dyDescent="0.25">
      <c r="B62" s="2">
        <v>306028</v>
      </c>
      <c r="C62" s="2" t="s">
        <v>61</v>
      </c>
      <c r="D62" s="6">
        <v>1.53</v>
      </c>
    </row>
    <row r="63" spans="2:4" x14ac:dyDescent="0.25">
      <c r="B63" s="2">
        <v>222021</v>
      </c>
      <c r="C63" s="2" t="s">
        <v>62</v>
      </c>
      <c r="D63" s="6">
        <v>1.87</v>
      </c>
    </row>
    <row r="64" spans="2:4" x14ac:dyDescent="0.25">
      <c r="B64" s="2">
        <v>230023</v>
      </c>
      <c r="C64" s="2" t="s">
        <v>63</v>
      </c>
      <c r="D64" s="6">
        <v>1.85</v>
      </c>
    </row>
    <row r="65" spans="2:4" x14ac:dyDescent="0.25">
      <c r="B65" s="2">
        <v>230024</v>
      </c>
      <c r="C65" s="2" t="s">
        <v>64</v>
      </c>
      <c r="D65" s="6">
        <v>1.85</v>
      </c>
    </row>
    <row r="66" spans="2:4" x14ac:dyDescent="0.25">
      <c r="B66" s="2">
        <v>230026</v>
      </c>
      <c r="C66" s="2" t="s">
        <v>65</v>
      </c>
      <c r="D66" s="6">
        <v>2.37</v>
      </c>
    </row>
    <row r="67" spans="2:4" x14ac:dyDescent="0.25">
      <c r="B67" s="2">
        <v>230025</v>
      </c>
      <c r="C67" s="2" t="s">
        <v>66</v>
      </c>
      <c r="D67" s="6">
        <v>2.37</v>
      </c>
    </row>
    <row r="68" spans="2:4" x14ac:dyDescent="0.25">
      <c r="B68" s="2">
        <v>308042</v>
      </c>
      <c r="C68" s="2" t="s">
        <v>67</v>
      </c>
      <c r="D68" s="6">
        <v>1.41</v>
      </c>
    </row>
    <row r="69" spans="2:4" x14ac:dyDescent="0.25">
      <c r="B69" s="2">
        <v>301126</v>
      </c>
      <c r="C69" s="2" t="s">
        <v>68</v>
      </c>
      <c r="D69" s="6">
        <v>1.59</v>
      </c>
    </row>
    <row r="70" spans="2:4" x14ac:dyDescent="0.25">
      <c r="B70" s="2">
        <v>306012</v>
      </c>
      <c r="C70" s="2" t="s">
        <v>69</v>
      </c>
      <c r="D70" s="6">
        <v>1.59</v>
      </c>
    </row>
    <row r="71" spans="2:4" x14ac:dyDescent="0.25">
      <c r="B71" s="2">
        <v>306013</v>
      </c>
      <c r="C71" s="2" t="s">
        <v>70</v>
      </c>
      <c r="D71" s="6">
        <v>2.4</v>
      </c>
    </row>
    <row r="72" spans="2:4" x14ac:dyDescent="0.25">
      <c r="B72" s="2">
        <v>301139</v>
      </c>
      <c r="C72" s="2" t="s">
        <v>71</v>
      </c>
      <c r="D72" s="6">
        <v>1.59</v>
      </c>
    </row>
    <row r="73" spans="2:4" x14ac:dyDescent="0.25">
      <c r="B73" s="2">
        <v>209039</v>
      </c>
      <c r="C73" s="2" t="s">
        <v>72</v>
      </c>
      <c r="D73" s="6">
        <v>2.0699999999999998</v>
      </c>
    </row>
    <row r="74" spans="2:4" x14ac:dyDescent="0.25">
      <c r="B74" s="2">
        <v>305081</v>
      </c>
      <c r="C74" s="2" t="s">
        <v>73</v>
      </c>
      <c r="D74" s="6">
        <v>1.3</v>
      </c>
    </row>
    <row r="75" spans="2:4" x14ac:dyDescent="0.25">
      <c r="B75" s="2">
        <v>305083</v>
      </c>
      <c r="C75" s="2" t="s">
        <v>74</v>
      </c>
      <c r="D75" s="6">
        <v>1.48</v>
      </c>
    </row>
    <row r="76" spans="2:4" x14ac:dyDescent="0.25">
      <c r="B76" s="2">
        <v>305079</v>
      </c>
      <c r="C76" s="2" t="s">
        <v>75</v>
      </c>
      <c r="D76" s="6">
        <v>1.3</v>
      </c>
    </row>
    <row r="77" spans="2:4" x14ac:dyDescent="0.25">
      <c r="B77" s="2">
        <v>305080</v>
      </c>
      <c r="C77" s="2" t="s">
        <v>76</v>
      </c>
      <c r="D77" s="6">
        <v>1.3</v>
      </c>
    </row>
    <row r="78" spans="2:4" x14ac:dyDescent="0.25">
      <c r="B78" s="2">
        <v>311022</v>
      </c>
      <c r="C78" s="2" t="s">
        <v>77</v>
      </c>
      <c r="D78" s="6">
        <v>0.96</v>
      </c>
    </row>
    <row r="79" spans="2:4" x14ac:dyDescent="0.25">
      <c r="B79" s="2">
        <v>208020</v>
      </c>
      <c r="C79" s="2" t="s">
        <v>78</v>
      </c>
      <c r="D79" s="6">
        <v>1.79</v>
      </c>
    </row>
    <row r="80" spans="2:4" x14ac:dyDescent="0.25">
      <c r="B80" s="2">
        <v>209056</v>
      </c>
      <c r="C80" s="2" t="s">
        <v>79</v>
      </c>
      <c r="D80" s="6">
        <v>7.96</v>
      </c>
    </row>
    <row r="81" spans="2:4" x14ac:dyDescent="0.25">
      <c r="B81" s="2">
        <v>209012</v>
      </c>
      <c r="C81" s="2" t="s">
        <v>80</v>
      </c>
      <c r="D81" s="6">
        <v>3.35</v>
      </c>
    </row>
    <row r="82" spans="2:4" x14ac:dyDescent="0.25">
      <c r="B82" s="2">
        <v>209011</v>
      </c>
      <c r="C82" s="2" t="s">
        <v>81</v>
      </c>
      <c r="D82" s="6">
        <v>2.94</v>
      </c>
    </row>
    <row r="83" spans="2:4" x14ac:dyDescent="0.25">
      <c r="B83" s="2">
        <v>209013</v>
      </c>
      <c r="C83" s="2" t="s">
        <v>82</v>
      </c>
      <c r="D83" s="6">
        <v>2.94</v>
      </c>
    </row>
    <row r="84" spans="2:4" x14ac:dyDescent="0.25">
      <c r="B84" s="2">
        <v>209010</v>
      </c>
      <c r="C84" s="2" t="s">
        <v>83</v>
      </c>
      <c r="D84" s="6">
        <v>2.4</v>
      </c>
    </row>
    <row r="85" spans="2:4" x14ac:dyDescent="0.25">
      <c r="B85" s="2">
        <v>208044</v>
      </c>
      <c r="C85" s="2" t="s">
        <v>84</v>
      </c>
      <c r="D85" s="6">
        <v>1.79</v>
      </c>
    </row>
    <row r="86" spans="2:4" x14ac:dyDescent="0.25">
      <c r="B86" s="2">
        <v>311042</v>
      </c>
      <c r="C86" s="2" t="s">
        <v>85</v>
      </c>
      <c r="D86" s="6">
        <v>4.25</v>
      </c>
    </row>
    <row r="87" spans="2:4" x14ac:dyDescent="0.25">
      <c r="B87" s="2">
        <v>311041</v>
      </c>
      <c r="C87" s="2" t="s">
        <v>86</v>
      </c>
      <c r="D87" s="6">
        <v>3.78</v>
      </c>
    </row>
    <row r="88" spans="2:4" x14ac:dyDescent="0.25">
      <c r="B88" s="2">
        <v>311046</v>
      </c>
      <c r="C88" s="2" t="s">
        <v>87</v>
      </c>
      <c r="D88" s="6">
        <v>0.98</v>
      </c>
    </row>
    <row r="89" spans="2:4" x14ac:dyDescent="0.25">
      <c r="B89" s="2">
        <v>312011</v>
      </c>
      <c r="C89" s="2" t="s">
        <v>88</v>
      </c>
      <c r="D89" s="6">
        <v>3.51</v>
      </c>
    </row>
    <row r="90" spans="2:4" x14ac:dyDescent="0.25">
      <c r="B90" s="2">
        <v>311048</v>
      </c>
      <c r="C90" s="2" t="s">
        <v>89</v>
      </c>
      <c r="D90" s="6">
        <v>3.27</v>
      </c>
    </row>
    <row r="91" spans="2:4" x14ac:dyDescent="0.25">
      <c r="B91" s="2">
        <v>220417</v>
      </c>
      <c r="C91" s="2" t="s">
        <v>90</v>
      </c>
      <c r="D91" s="6">
        <v>1.1599999999999999</v>
      </c>
    </row>
    <row r="92" spans="2:4" x14ac:dyDescent="0.25">
      <c r="B92" s="2">
        <v>214038</v>
      </c>
      <c r="C92" s="2" t="s">
        <v>91</v>
      </c>
      <c r="D92" s="6">
        <v>2.19</v>
      </c>
    </row>
    <row r="93" spans="2:4" x14ac:dyDescent="0.25">
      <c r="B93" s="2">
        <v>214137</v>
      </c>
      <c r="C93" s="2" t="s">
        <v>92</v>
      </c>
      <c r="D93" s="6">
        <v>1.1599999999999999</v>
      </c>
    </row>
    <row r="94" spans="2:4" x14ac:dyDescent="0.25">
      <c r="B94" s="2">
        <v>220421</v>
      </c>
      <c r="C94" s="2" t="s">
        <v>93</v>
      </c>
      <c r="D94" s="6">
        <v>1.1599999999999999</v>
      </c>
    </row>
    <row r="95" spans="2:4" x14ac:dyDescent="0.25">
      <c r="B95" s="2">
        <v>220418</v>
      </c>
      <c r="C95" s="2" t="s">
        <v>94</v>
      </c>
      <c r="D95" s="6">
        <v>1.1599999999999999</v>
      </c>
    </row>
    <row r="96" spans="2:4" x14ac:dyDescent="0.25">
      <c r="B96" s="2">
        <v>220419</v>
      </c>
      <c r="C96" s="2" t="s">
        <v>95</v>
      </c>
      <c r="D96" s="6">
        <v>1.1599999999999999</v>
      </c>
    </row>
    <row r="97" spans="2:4" x14ac:dyDescent="0.25">
      <c r="B97" s="2">
        <v>214052</v>
      </c>
      <c r="C97" s="2" t="s">
        <v>96</v>
      </c>
      <c r="D97" s="6">
        <v>2.4900000000000002</v>
      </c>
    </row>
    <row r="98" spans="2:4" x14ac:dyDescent="0.25">
      <c r="B98" s="2">
        <v>305000</v>
      </c>
      <c r="C98" s="2" t="s">
        <v>97</v>
      </c>
      <c r="D98" s="6">
        <v>0.78</v>
      </c>
    </row>
    <row r="99" spans="2:4" x14ac:dyDescent="0.25">
      <c r="B99" s="2">
        <v>305001</v>
      </c>
      <c r="C99" s="2" t="s">
        <v>98</v>
      </c>
      <c r="D99" s="6">
        <v>0.83</v>
      </c>
    </row>
    <row r="100" spans="2:4" x14ac:dyDescent="0.25">
      <c r="B100" s="2">
        <v>311023</v>
      </c>
      <c r="C100" s="2" t="s">
        <v>99</v>
      </c>
      <c r="D100" s="6">
        <v>2.08</v>
      </c>
    </row>
    <row r="101" spans="2:4" x14ac:dyDescent="0.25">
      <c r="B101" s="2">
        <v>220150</v>
      </c>
      <c r="C101" s="2" t="s">
        <v>100</v>
      </c>
      <c r="D101" s="6">
        <v>1.41</v>
      </c>
    </row>
    <row r="102" spans="2:4" x14ac:dyDescent="0.25">
      <c r="B102" s="2">
        <v>220149</v>
      </c>
      <c r="C102" s="2" t="s">
        <v>101</v>
      </c>
      <c r="D102" s="6">
        <v>2.11</v>
      </c>
    </row>
    <row r="103" spans="2:4" x14ac:dyDescent="0.25">
      <c r="B103" s="2">
        <v>308066</v>
      </c>
      <c r="C103" s="2" t="s">
        <v>102</v>
      </c>
      <c r="D103" s="6">
        <v>2.35</v>
      </c>
    </row>
    <row r="104" spans="2:4" x14ac:dyDescent="0.25">
      <c r="B104" s="2">
        <v>308064</v>
      </c>
      <c r="C104" s="2" t="s">
        <v>103</v>
      </c>
      <c r="D104" s="6">
        <v>1.52</v>
      </c>
    </row>
    <row r="105" spans="2:4" x14ac:dyDescent="0.25">
      <c r="B105" s="2">
        <v>305005</v>
      </c>
      <c r="C105" s="2" t="s">
        <v>104</v>
      </c>
      <c r="D105" s="6">
        <v>1.22</v>
      </c>
    </row>
    <row r="106" spans="2:4" x14ac:dyDescent="0.25">
      <c r="B106" s="2">
        <v>305011</v>
      </c>
      <c r="C106" s="2" t="s">
        <v>105</v>
      </c>
      <c r="D106" s="6">
        <v>1.22</v>
      </c>
    </row>
    <row r="107" spans="2:4" x14ac:dyDescent="0.25">
      <c r="B107" s="2">
        <v>305012</v>
      </c>
      <c r="C107" s="2" t="s">
        <v>106</v>
      </c>
      <c r="D107" s="6">
        <v>1.61</v>
      </c>
    </row>
    <row r="108" spans="2:4" x14ac:dyDescent="0.25">
      <c r="B108" s="2">
        <v>305002</v>
      </c>
      <c r="C108" s="2" t="s">
        <v>107</v>
      </c>
      <c r="D108" s="6">
        <v>1.22</v>
      </c>
    </row>
    <row r="109" spans="2:4" x14ac:dyDescent="0.25">
      <c r="B109" s="2">
        <v>305010</v>
      </c>
      <c r="C109" s="2" t="s">
        <v>108</v>
      </c>
      <c r="D109" s="6">
        <v>1.22</v>
      </c>
    </row>
    <row r="110" spans="2:4" x14ac:dyDescent="0.25">
      <c r="B110" s="2">
        <v>305013</v>
      </c>
      <c r="C110" s="2" t="s">
        <v>109</v>
      </c>
      <c r="D110" s="6">
        <v>2.39</v>
      </c>
    </row>
    <row r="111" spans="2:4" x14ac:dyDescent="0.25">
      <c r="B111" s="2">
        <v>305003</v>
      </c>
      <c r="C111" s="2" t="s">
        <v>110</v>
      </c>
      <c r="D111" s="6">
        <v>1.22</v>
      </c>
    </row>
    <row r="112" spans="2:4" x14ac:dyDescent="0.25">
      <c r="B112" s="2">
        <v>305007</v>
      </c>
      <c r="C112" s="2" t="s">
        <v>111</v>
      </c>
      <c r="D112" s="6">
        <v>1.22</v>
      </c>
    </row>
    <row r="113" spans="2:4" x14ac:dyDescent="0.25">
      <c r="B113" s="2">
        <v>305004</v>
      </c>
      <c r="C113" s="2" t="s">
        <v>112</v>
      </c>
      <c r="D113" s="6">
        <v>1.22</v>
      </c>
    </row>
    <row r="114" spans="2:4" x14ac:dyDescent="0.25">
      <c r="B114" s="2">
        <v>305006</v>
      </c>
      <c r="C114" s="2" t="s">
        <v>113</v>
      </c>
      <c r="D114" s="6">
        <v>1.22</v>
      </c>
    </row>
    <row r="115" spans="2:4" x14ac:dyDescent="0.25">
      <c r="B115" s="2">
        <v>311037</v>
      </c>
      <c r="C115" s="2" t="s">
        <v>114</v>
      </c>
      <c r="D115" s="6">
        <v>0.61</v>
      </c>
    </row>
    <row r="116" spans="2:4" x14ac:dyDescent="0.25">
      <c r="B116" s="2">
        <v>208010</v>
      </c>
      <c r="C116" s="2" t="s">
        <v>115</v>
      </c>
      <c r="D116" s="6">
        <v>1.47</v>
      </c>
    </row>
    <row r="117" spans="2:4" x14ac:dyDescent="0.25">
      <c r="B117" s="2">
        <v>214302</v>
      </c>
      <c r="C117" s="2" t="s">
        <v>116</v>
      </c>
      <c r="D117" s="6">
        <v>1.79</v>
      </c>
    </row>
    <row r="118" spans="2:4" x14ac:dyDescent="0.25">
      <c r="B118" s="2">
        <v>214304</v>
      </c>
      <c r="C118" s="2" t="s">
        <v>117</v>
      </c>
      <c r="D118" s="6">
        <v>1.79</v>
      </c>
    </row>
    <row r="119" spans="2:4" x14ac:dyDescent="0.25">
      <c r="B119" s="2">
        <v>214309</v>
      </c>
      <c r="C119" s="2" t="s">
        <v>118</v>
      </c>
      <c r="D119" s="6">
        <v>1.79</v>
      </c>
    </row>
    <row r="120" spans="2:4" x14ac:dyDescent="0.25">
      <c r="B120" s="2">
        <v>214308</v>
      </c>
      <c r="C120" s="2" t="s">
        <v>119</v>
      </c>
      <c r="D120" s="6">
        <v>1.58</v>
      </c>
    </row>
  </sheetData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Q32"/>
  <sheetViews>
    <sheetView workbookViewId="0">
      <selection activeCell="R19" sqref="R19"/>
    </sheetView>
  </sheetViews>
  <sheetFormatPr defaultColWidth="9.109375" defaultRowHeight="18" x14ac:dyDescent="0.35"/>
  <cols>
    <col min="1" max="1" width="3.33203125" style="56" customWidth="1"/>
    <col min="2" max="6" width="9.109375" style="56"/>
    <col min="7" max="7" width="14.88671875" style="56" customWidth="1"/>
    <col min="8" max="8" width="3.6640625" style="56" customWidth="1"/>
    <col min="9" max="14" width="9.109375" style="56"/>
    <col min="15" max="15" width="10.33203125" style="56" customWidth="1"/>
    <col min="16" max="16" width="3.6640625" style="56" customWidth="1"/>
    <col min="17" max="16384" width="9.109375" style="56"/>
  </cols>
  <sheetData>
    <row r="2" spans="2:17" x14ac:dyDescent="0.35">
      <c r="B2" s="56" t="s">
        <v>212</v>
      </c>
      <c r="I2" s="57" t="s">
        <v>213</v>
      </c>
      <c r="Q2" s="57" t="s">
        <v>240</v>
      </c>
    </row>
    <row r="4" spans="2:17" x14ac:dyDescent="0.35">
      <c r="B4" s="57" t="s">
        <v>202</v>
      </c>
      <c r="I4" s="57" t="s">
        <v>214</v>
      </c>
      <c r="Q4" s="57" t="s">
        <v>241</v>
      </c>
    </row>
    <row r="5" spans="2:17" x14ac:dyDescent="0.35">
      <c r="B5" s="57" t="s">
        <v>203</v>
      </c>
      <c r="I5" s="57" t="s">
        <v>215</v>
      </c>
      <c r="Q5" s="57" t="s">
        <v>242</v>
      </c>
    </row>
    <row r="6" spans="2:17" x14ac:dyDescent="0.35">
      <c r="B6" s="57" t="s">
        <v>204</v>
      </c>
      <c r="I6" s="57" t="s">
        <v>216</v>
      </c>
      <c r="Q6" s="57" t="s">
        <v>243</v>
      </c>
    </row>
    <row r="7" spans="2:17" x14ac:dyDescent="0.35">
      <c r="B7" s="57" t="s">
        <v>205</v>
      </c>
      <c r="I7" s="57" t="s">
        <v>217</v>
      </c>
      <c r="Q7" s="57" t="s">
        <v>244</v>
      </c>
    </row>
    <row r="8" spans="2:17" x14ac:dyDescent="0.35">
      <c r="B8" s="57" t="s">
        <v>206</v>
      </c>
      <c r="I8" s="57" t="s">
        <v>218</v>
      </c>
      <c r="Q8" s="57" t="s">
        <v>245</v>
      </c>
    </row>
    <row r="9" spans="2:17" x14ac:dyDescent="0.35">
      <c r="B9" s="57" t="s">
        <v>207</v>
      </c>
      <c r="I9" s="57" t="s">
        <v>219</v>
      </c>
      <c r="Q9" s="57" t="s">
        <v>246</v>
      </c>
    </row>
    <row r="10" spans="2:17" x14ac:dyDescent="0.35">
      <c r="B10" s="57" t="s">
        <v>208</v>
      </c>
      <c r="I10" s="57" t="s">
        <v>220</v>
      </c>
      <c r="Q10" s="57" t="s">
        <v>247</v>
      </c>
    </row>
    <row r="11" spans="2:17" x14ac:dyDescent="0.35">
      <c r="B11" s="57" t="s">
        <v>209</v>
      </c>
      <c r="I11" s="57" t="s">
        <v>221</v>
      </c>
      <c r="Q11" s="57" t="s">
        <v>248</v>
      </c>
    </row>
    <row r="12" spans="2:17" x14ac:dyDescent="0.35">
      <c r="B12" s="57" t="s">
        <v>210</v>
      </c>
      <c r="I12" s="57" t="s">
        <v>222</v>
      </c>
      <c r="Q12" s="57" t="s">
        <v>249</v>
      </c>
    </row>
    <row r="13" spans="2:17" x14ac:dyDescent="0.35">
      <c r="B13" s="57" t="s">
        <v>211</v>
      </c>
      <c r="I13" s="57" t="s">
        <v>223</v>
      </c>
      <c r="Q13" s="57" t="s">
        <v>250</v>
      </c>
    </row>
    <row r="14" spans="2:17" x14ac:dyDescent="0.35">
      <c r="I14" s="57" t="s">
        <v>224</v>
      </c>
      <c r="Q14" s="57" t="s">
        <v>251</v>
      </c>
    </row>
    <row r="15" spans="2:17" x14ac:dyDescent="0.35">
      <c r="I15" s="57" t="s">
        <v>225</v>
      </c>
      <c r="Q15" s="57" t="s">
        <v>252</v>
      </c>
    </row>
    <row r="16" spans="2:17" x14ac:dyDescent="0.35">
      <c r="I16" s="57" t="s">
        <v>226</v>
      </c>
      <c r="Q16" s="57" t="s">
        <v>253</v>
      </c>
    </row>
    <row r="17" spans="2:9" x14ac:dyDescent="0.35">
      <c r="I17" s="57"/>
    </row>
    <row r="18" spans="2:9" x14ac:dyDescent="0.35">
      <c r="B18" s="57" t="s">
        <v>227</v>
      </c>
      <c r="I18" s="57" t="s">
        <v>254</v>
      </c>
    </row>
    <row r="19" spans="2:9" x14ac:dyDescent="0.35">
      <c r="B19" s="57"/>
    </row>
    <row r="20" spans="2:9" x14ac:dyDescent="0.35">
      <c r="B20" s="57" t="s">
        <v>228</v>
      </c>
      <c r="I20" s="57" t="s">
        <v>255</v>
      </c>
    </row>
    <row r="21" spans="2:9" x14ac:dyDescent="0.35">
      <c r="B21" s="57" t="s">
        <v>229</v>
      </c>
      <c r="I21" s="57" t="s">
        <v>256</v>
      </c>
    </row>
    <row r="22" spans="2:9" x14ac:dyDescent="0.35">
      <c r="B22" s="57" t="s">
        <v>230</v>
      </c>
      <c r="I22" s="57" t="s">
        <v>257</v>
      </c>
    </row>
    <row r="23" spans="2:9" x14ac:dyDescent="0.35">
      <c r="B23" s="57" t="s">
        <v>231</v>
      </c>
      <c r="I23" s="57" t="s">
        <v>258</v>
      </c>
    </row>
    <row r="24" spans="2:9" x14ac:dyDescent="0.35">
      <c r="B24" s="57" t="s">
        <v>232</v>
      </c>
      <c r="I24" s="57" t="s">
        <v>259</v>
      </c>
    </row>
    <row r="25" spans="2:9" x14ac:dyDescent="0.35">
      <c r="B25" s="57" t="s">
        <v>233</v>
      </c>
      <c r="I25" s="57" t="s">
        <v>260</v>
      </c>
    </row>
    <row r="26" spans="2:9" x14ac:dyDescent="0.35">
      <c r="B26" s="57" t="s">
        <v>234</v>
      </c>
      <c r="I26" s="57" t="s">
        <v>261</v>
      </c>
    </row>
    <row r="27" spans="2:9" x14ac:dyDescent="0.35">
      <c r="B27" s="57" t="s">
        <v>235</v>
      </c>
      <c r="I27" s="57" t="s">
        <v>262</v>
      </c>
    </row>
    <row r="28" spans="2:9" x14ac:dyDescent="0.35">
      <c r="B28" s="57" t="s">
        <v>236</v>
      </c>
      <c r="I28" s="57" t="s">
        <v>263</v>
      </c>
    </row>
    <row r="29" spans="2:9" x14ac:dyDescent="0.35">
      <c r="B29" s="57" t="s">
        <v>237</v>
      </c>
      <c r="I29" s="57" t="s">
        <v>264</v>
      </c>
    </row>
    <row r="30" spans="2:9" x14ac:dyDescent="0.35">
      <c r="B30" s="57" t="s">
        <v>238</v>
      </c>
      <c r="I30" s="57" t="s">
        <v>265</v>
      </c>
    </row>
    <row r="31" spans="2:9" x14ac:dyDescent="0.35">
      <c r="B31" s="57" t="s">
        <v>239</v>
      </c>
      <c r="I31" s="57" t="s">
        <v>266</v>
      </c>
    </row>
    <row r="32" spans="2:9" x14ac:dyDescent="0.35">
      <c r="I32" s="57" t="s">
        <v>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6"/>
  <sheetViews>
    <sheetView zoomScale="115" zoomScaleNormal="115" workbookViewId="0">
      <selection activeCell="G22" sqref="G22"/>
    </sheetView>
  </sheetViews>
  <sheetFormatPr defaultRowHeight="14.4" x14ac:dyDescent="0.3"/>
  <cols>
    <col min="2" max="4" width="10.44140625" customWidth="1"/>
    <col min="5" max="5" width="11.33203125" customWidth="1"/>
    <col min="6" max="6" width="11.5546875" customWidth="1"/>
  </cols>
  <sheetData>
    <row r="1" spans="1:7" x14ac:dyDescent="0.3">
      <c r="A1" s="12"/>
    </row>
    <row r="2" spans="1:7" x14ac:dyDescent="0.3">
      <c r="E2" s="59" t="str">
        <f ca="1">IF(ISBLANK(E7),"",_xlfn.FORMULATEXT(E7))</f>
        <v>=(B8-B7)/B7</v>
      </c>
      <c r="G2" s="59" t="str">
        <f t="shared" ref="G2" ca="1" si="0">IF(ISBLANK(G7),"",_xlfn.FORMULATEXT(G7))</f>
        <v>=(D8-D7)/D7</v>
      </c>
    </row>
    <row r="3" spans="1:7" x14ac:dyDescent="0.3">
      <c r="F3" s="59" t="str">
        <f ca="1">IF(ISBLANK(F7),"",_xlfn.FORMULATEXT(F7))</f>
        <v>=(C8-C7)/C7</v>
      </c>
    </row>
    <row r="4" spans="1:7" x14ac:dyDescent="0.3">
      <c r="E4" s="78" t="s">
        <v>268</v>
      </c>
      <c r="F4" s="78"/>
      <c r="G4" s="78"/>
    </row>
    <row r="5" spans="1:7" ht="9" customHeight="1" x14ac:dyDescent="0.3"/>
    <row r="6" spans="1:7" x14ac:dyDescent="0.3">
      <c r="A6" s="60" t="s">
        <v>132</v>
      </c>
      <c r="B6" s="12" t="s">
        <v>269</v>
      </c>
      <c r="C6" s="12" t="s">
        <v>270</v>
      </c>
      <c r="D6" s="12" t="s">
        <v>271</v>
      </c>
      <c r="E6" s="12" t="s">
        <v>272</v>
      </c>
      <c r="F6" s="12" t="s">
        <v>273</v>
      </c>
      <c r="G6" s="12" t="s">
        <v>274</v>
      </c>
    </row>
    <row r="7" spans="1:7" x14ac:dyDescent="0.3">
      <c r="A7" s="61">
        <v>1955</v>
      </c>
      <c r="B7" s="13">
        <v>1159231</v>
      </c>
      <c r="C7" s="13">
        <v>2001574</v>
      </c>
      <c r="D7" s="13">
        <v>2628751</v>
      </c>
      <c r="E7" s="54">
        <f>(B8-B7)/B7</f>
        <v>4.9677760515376139E-2</v>
      </c>
      <c r="F7" s="54">
        <f t="shared" ref="F7:G19" si="1">(C8-C7)/C7</f>
        <v>6.3955666890157442E-2</v>
      </c>
      <c r="G7" s="54">
        <f t="shared" si="1"/>
        <v>5.3685191180146009E-2</v>
      </c>
    </row>
    <row r="8" spans="1:7" x14ac:dyDescent="0.3">
      <c r="A8" s="61">
        <v>1960</v>
      </c>
      <c r="B8" s="13">
        <v>1216819</v>
      </c>
      <c r="C8" s="13">
        <v>2129586</v>
      </c>
      <c r="D8" s="13">
        <v>2769876</v>
      </c>
      <c r="E8" s="54">
        <f t="shared" ref="E8:E19" si="2">(B9-B8)/B8</f>
        <v>6.0466675816206024E-2</v>
      </c>
      <c r="F8" s="54">
        <f t="shared" si="1"/>
        <v>6.4499390961435699E-2</v>
      </c>
      <c r="G8" s="54">
        <f t="shared" si="1"/>
        <v>7.0865627197751815E-2</v>
      </c>
    </row>
    <row r="9" spans="1:7" x14ac:dyDescent="0.3">
      <c r="A9" s="61">
        <v>1965</v>
      </c>
      <c r="B9" s="13">
        <v>1290396</v>
      </c>
      <c r="C9" s="13">
        <v>2266943</v>
      </c>
      <c r="D9" s="13">
        <v>2966165</v>
      </c>
      <c r="E9" s="54">
        <f t="shared" si="2"/>
        <v>5.4096571905058601E-2</v>
      </c>
      <c r="F9" s="54">
        <f t="shared" si="1"/>
        <v>4.8999026442217562E-2</v>
      </c>
      <c r="G9" s="54">
        <f t="shared" si="1"/>
        <v>5.7454996603358205E-2</v>
      </c>
    </row>
    <row r="10" spans="1:7" x14ac:dyDescent="0.3">
      <c r="A10" s="61">
        <v>1970</v>
      </c>
      <c r="B10" s="13">
        <v>1360202</v>
      </c>
      <c r="C10" s="13">
        <v>2378021</v>
      </c>
      <c r="D10" s="13">
        <v>3136586</v>
      </c>
      <c r="E10" s="54">
        <f t="shared" si="2"/>
        <v>4.5464570703469043E-2</v>
      </c>
      <c r="F10" s="54">
        <f t="shared" si="1"/>
        <v>3.8444992706119924E-2</v>
      </c>
      <c r="G10" s="54">
        <f t="shared" si="1"/>
        <v>5.1741925775349376E-2</v>
      </c>
    </row>
    <row r="11" spans="1:7" x14ac:dyDescent="0.3">
      <c r="A11" s="61">
        <v>1975</v>
      </c>
      <c r="B11" s="13">
        <v>1422043</v>
      </c>
      <c r="C11" s="13">
        <v>2469444</v>
      </c>
      <c r="D11" s="13">
        <v>3298879</v>
      </c>
      <c r="E11" s="54">
        <f t="shared" si="2"/>
        <v>3.6845580618870173E-2</v>
      </c>
      <c r="F11" s="54">
        <f t="shared" si="1"/>
        <v>2.1035909297801449E-2</v>
      </c>
      <c r="G11" s="54">
        <f t="shared" si="1"/>
        <v>3.9977519636215819E-2</v>
      </c>
    </row>
    <row r="12" spans="1:7" x14ac:dyDescent="0.3">
      <c r="A12" s="61">
        <v>1980</v>
      </c>
      <c r="B12" s="13">
        <v>1474439</v>
      </c>
      <c r="C12" s="13">
        <v>2521391</v>
      </c>
      <c r="D12" s="13">
        <v>3430760</v>
      </c>
      <c r="E12" s="54">
        <f t="shared" si="2"/>
        <v>3.2528303985448023E-2</v>
      </c>
      <c r="F12" s="54">
        <f t="shared" si="1"/>
        <v>2.3545336681220802E-2</v>
      </c>
      <c r="G12" s="54">
        <f t="shared" si="1"/>
        <v>3.8369632384661123E-2</v>
      </c>
    </row>
    <row r="13" spans="1:7" x14ac:dyDescent="0.3">
      <c r="A13" s="61">
        <v>1985</v>
      </c>
      <c r="B13" s="13">
        <v>1522400</v>
      </c>
      <c r="C13" s="13">
        <v>2580758</v>
      </c>
      <c r="D13" s="13">
        <v>3562397</v>
      </c>
      <c r="E13" s="54">
        <f t="shared" si="2"/>
        <v>2.8143720441408303E-2</v>
      </c>
      <c r="F13" s="54">
        <f t="shared" si="1"/>
        <v>3.2424969718199075E-2</v>
      </c>
      <c r="G13" s="54">
        <f t="shared" si="1"/>
        <v>3.7513505653637147E-2</v>
      </c>
    </row>
    <row r="14" spans="1:7" x14ac:dyDescent="0.3">
      <c r="A14" s="61">
        <v>1990</v>
      </c>
      <c r="B14" s="13">
        <v>1565246</v>
      </c>
      <c r="C14" s="13">
        <v>2664439</v>
      </c>
      <c r="D14" s="13">
        <v>3696035</v>
      </c>
      <c r="E14" s="54">
        <f t="shared" si="2"/>
        <v>-8.4473622676563304E-2</v>
      </c>
      <c r="F14" s="54">
        <f t="shared" si="1"/>
        <v>-5.853352244130941E-2</v>
      </c>
      <c r="G14" s="54">
        <f t="shared" si="1"/>
        <v>-1.8783101350501281E-2</v>
      </c>
    </row>
    <row r="15" spans="1:7" x14ac:dyDescent="0.3">
      <c r="A15" s="61">
        <v>1995</v>
      </c>
      <c r="B15" s="13">
        <v>1433024</v>
      </c>
      <c r="C15" s="13">
        <v>2508480</v>
      </c>
      <c r="D15" s="13">
        <v>3626612</v>
      </c>
      <c r="E15" s="54">
        <f t="shared" si="2"/>
        <v>-2.3664642043678262E-2</v>
      </c>
      <c r="F15" s="54">
        <f t="shared" si="1"/>
        <v>-4.9558298252328103E-2</v>
      </c>
      <c r="G15" s="54">
        <f t="shared" si="1"/>
        <v>-3.4404838455285539E-2</v>
      </c>
    </row>
    <row r="16" spans="1:7" x14ac:dyDescent="0.3">
      <c r="A16" s="61">
        <v>2000</v>
      </c>
      <c r="B16" s="13">
        <v>1399112</v>
      </c>
      <c r="C16" s="13">
        <v>2384164</v>
      </c>
      <c r="D16" s="13">
        <v>3501839</v>
      </c>
      <c r="E16" s="54">
        <f t="shared" si="2"/>
        <v>-3.1065418636964017E-2</v>
      </c>
      <c r="F16" s="54">
        <f t="shared" si="1"/>
        <v>-5.5437042082675518E-2</v>
      </c>
      <c r="G16" s="54">
        <f t="shared" si="1"/>
        <v>-4.4996643192334082E-2</v>
      </c>
    </row>
    <row r="17" spans="1:8" x14ac:dyDescent="0.3">
      <c r="A17" s="61">
        <v>2005</v>
      </c>
      <c r="B17" s="13">
        <v>1355648</v>
      </c>
      <c r="C17" s="13">
        <v>2251993</v>
      </c>
      <c r="D17" s="13">
        <v>3344268</v>
      </c>
      <c r="E17" s="54">
        <f t="shared" si="2"/>
        <v>-1.7369553158341988E-2</v>
      </c>
      <c r="F17" s="54">
        <f t="shared" si="1"/>
        <v>-5.9117412887162615E-2</v>
      </c>
      <c r="G17" s="54">
        <f t="shared" si="1"/>
        <v>-6.5919358137565526E-2</v>
      </c>
    </row>
    <row r="18" spans="1:8" x14ac:dyDescent="0.3">
      <c r="A18" s="61">
        <v>2010</v>
      </c>
      <c r="B18" s="13">
        <v>1332101</v>
      </c>
      <c r="C18" s="13">
        <v>2118861</v>
      </c>
      <c r="D18" s="13">
        <v>3123816</v>
      </c>
      <c r="E18" s="54">
        <f t="shared" si="2"/>
        <v>-1.2593639671466353E-2</v>
      </c>
      <c r="F18" s="54">
        <f t="shared" si="1"/>
        <v>-5.719440775020164E-2</v>
      </c>
      <c r="G18" s="54">
        <f t="shared" si="1"/>
        <v>-6.1442799447854801E-2</v>
      </c>
    </row>
    <row r="19" spans="1:8" x14ac:dyDescent="0.3">
      <c r="A19" s="61">
        <v>2015</v>
      </c>
      <c r="B19" s="13">
        <v>1315325</v>
      </c>
      <c r="C19" s="13">
        <v>1997674</v>
      </c>
      <c r="D19" s="13">
        <v>2931880</v>
      </c>
      <c r="E19" s="54">
        <f t="shared" si="2"/>
        <v>8.52260848079372E-3</v>
      </c>
      <c r="F19" s="54">
        <f t="shared" si="1"/>
        <v>-5.5802898771270988E-2</v>
      </c>
      <c r="G19" s="54">
        <f t="shared" si="1"/>
        <v>-7.1486895780181997E-2</v>
      </c>
    </row>
    <row r="20" spans="1:8" x14ac:dyDescent="0.3">
      <c r="A20" s="61">
        <v>2020</v>
      </c>
      <c r="B20" s="13">
        <v>1326535</v>
      </c>
      <c r="C20" s="13">
        <v>1886198</v>
      </c>
      <c r="D20" s="13">
        <v>2722289</v>
      </c>
    </row>
    <row r="21" spans="1:8" ht="15" thickBot="1" x14ac:dyDescent="0.35"/>
    <row r="22" spans="1:8" x14ac:dyDescent="0.3">
      <c r="B22" s="62">
        <f>AVERAGE(B7:B20)</f>
        <v>1369465.7857142857</v>
      </c>
      <c r="C22" s="63" t="s">
        <v>275</v>
      </c>
    </row>
    <row r="23" spans="1:8" ht="15" thickBot="1" x14ac:dyDescent="0.35">
      <c r="B23" s="64" t="str">
        <f ca="1">_xlfn.FORMULATEXT(B22)</f>
        <v>=AVERAGE(B7:B20)</v>
      </c>
      <c r="C23" s="65"/>
    </row>
    <row r="24" spans="1:8" x14ac:dyDescent="0.3">
      <c r="A24" t="s">
        <v>189</v>
      </c>
      <c r="B24" s="13">
        <f>(SUM(B7:B20)-B7/2-B20/2)/(COUNT(B7:B20)-1)</f>
        <v>1379202.923076923</v>
      </c>
      <c r="C24" s="13">
        <f t="shared" ref="C24:D24" si="3">(SUM(C7:C20)-C7/2-C20/2)/(COUNT(C7:C20)-1)</f>
        <v>2324280</v>
      </c>
      <c r="D24" s="13">
        <f t="shared" si="3"/>
        <v>3235741</v>
      </c>
    </row>
    <row r="25" spans="1:8" x14ac:dyDescent="0.3">
      <c r="B25" s="66" t="str">
        <f ca="1">_xlfn.FORMULATEXT(B24)</f>
        <v>=(SUM(B7:B20)-B7/2-B20/2)/(COUNT(B7:B20)-1)</v>
      </c>
    </row>
    <row r="26" spans="1:8" x14ac:dyDescent="0.3">
      <c r="B26" s="13"/>
    </row>
    <row r="29" spans="1:8" x14ac:dyDescent="0.3">
      <c r="C29" s="59" t="str">
        <f ca="1">IF(ISBLANK(C33),"",_xlfn.FORMULATEXT(C33))</f>
        <v>=B34-B33</v>
      </c>
      <c r="D29" s="59"/>
      <c r="E29" s="59" t="str">
        <f t="shared" ref="E29:G29" ca="1" si="4">IF(ISBLANK(E33),"",_xlfn.FORMULATEXT(E33))</f>
        <v>=(B34-B33)/B33</v>
      </c>
      <c r="F29" s="59"/>
      <c r="G29" s="59" t="str">
        <f t="shared" ca="1" si="4"/>
        <v>=B34/B33</v>
      </c>
      <c r="H29" s="59"/>
    </row>
    <row r="30" spans="1:8" x14ac:dyDescent="0.3">
      <c r="C30" s="59"/>
      <c r="D30" s="59" t="str">
        <f ca="1">IF(ISBLANK(D33),"",_xlfn.FORMULATEXT(D33))</f>
        <v>=B34-$B$33</v>
      </c>
      <c r="E30" s="59"/>
      <c r="F30" s="59" t="str">
        <f ca="1">IF(ISBLANK(F33),"",_xlfn.FORMULATEXT(F33))</f>
        <v>=(B34-$B$33)/$B$33</v>
      </c>
      <c r="G30" s="59"/>
      <c r="H30" s="59" t="str">
        <f ca="1">IF(ISBLANK(H33),"",_xlfn.FORMULATEXT(H33))</f>
        <v>=B34/$B$33</v>
      </c>
    </row>
    <row r="32" spans="1:8" ht="28.8" x14ac:dyDescent="0.3">
      <c r="A32" s="60" t="s">
        <v>132</v>
      </c>
      <c r="B32" s="12" t="s">
        <v>269</v>
      </c>
      <c r="C32" s="55" t="s">
        <v>276</v>
      </c>
      <c r="D32" s="55" t="s">
        <v>277</v>
      </c>
      <c r="E32" s="55" t="s">
        <v>278</v>
      </c>
      <c r="F32" s="55" t="s">
        <v>279</v>
      </c>
      <c r="G32" s="55" t="s">
        <v>280</v>
      </c>
      <c r="H32" s="55" t="s">
        <v>281</v>
      </c>
    </row>
    <row r="33" spans="1:8" x14ac:dyDescent="0.3">
      <c r="A33" s="61">
        <v>1955</v>
      </c>
      <c r="B33" s="13">
        <v>1159231</v>
      </c>
      <c r="C33" s="13">
        <f>B34-B33</f>
        <v>57588</v>
      </c>
      <c r="D33" s="13">
        <f>B34-$B$33</f>
        <v>57588</v>
      </c>
      <c r="E33" s="54">
        <f>(B34-B33)/B33</f>
        <v>4.9677760515376139E-2</v>
      </c>
      <c r="F33" s="54">
        <f>(B34-$B$33)/$B$33</f>
        <v>4.9677760515376139E-2</v>
      </c>
      <c r="G33" s="58">
        <f>B34/B33</f>
        <v>1.0496777605153762</v>
      </c>
      <c r="H33" s="58">
        <f>B34/$B$33</f>
        <v>1.0496777605153762</v>
      </c>
    </row>
    <row r="34" spans="1:8" x14ac:dyDescent="0.3">
      <c r="A34" s="61">
        <v>1960</v>
      </c>
      <c r="B34" s="13">
        <v>1216819</v>
      </c>
      <c r="C34" s="13">
        <f t="shared" ref="C34:C45" si="5">B35-B34</f>
        <v>73577</v>
      </c>
      <c r="D34" s="13">
        <f t="shared" ref="D34:D45" si="6">B35-$B$33</f>
        <v>131165</v>
      </c>
      <c r="E34" s="54">
        <f t="shared" ref="E34:E45" si="7">(B35-B34)/B34</f>
        <v>6.0466675816206024E-2</v>
      </c>
      <c r="F34" s="54">
        <f t="shared" ref="F34:F45" si="8">(B35-$B$33)/$B$33</f>
        <v>0.11314828537194054</v>
      </c>
      <c r="G34" s="58">
        <f t="shared" ref="G34:G45" si="9">B35/B34</f>
        <v>1.060466675816206</v>
      </c>
      <c r="H34" s="58">
        <f t="shared" ref="H34:H45" si="10">B35/$B$33</f>
        <v>1.1131482853719405</v>
      </c>
    </row>
    <row r="35" spans="1:8" x14ac:dyDescent="0.3">
      <c r="A35" s="61">
        <v>1965</v>
      </c>
      <c r="B35" s="13">
        <v>1290396</v>
      </c>
      <c r="C35" s="13">
        <f t="shared" si="5"/>
        <v>69806</v>
      </c>
      <c r="D35" s="13">
        <f t="shared" si="6"/>
        <v>200971</v>
      </c>
      <c r="E35" s="54">
        <f t="shared" si="7"/>
        <v>5.4096571905058601E-2</v>
      </c>
      <c r="F35" s="54">
        <f t="shared" si="8"/>
        <v>0.17336579163255642</v>
      </c>
      <c r="G35" s="58">
        <f t="shared" si="9"/>
        <v>1.0540965719050586</v>
      </c>
      <c r="H35" s="58">
        <f t="shared" si="10"/>
        <v>1.1733657916325564</v>
      </c>
    </row>
    <row r="36" spans="1:8" x14ac:dyDescent="0.3">
      <c r="A36" s="61">
        <v>1970</v>
      </c>
      <c r="B36" s="13">
        <v>1360202</v>
      </c>
      <c r="C36" s="13">
        <f t="shared" si="5"/>
        <v>61841</v>
      </c>
      <c r="D36" s="13">
        <f t="shared" si="6"/>
        <v>262812</v>
      </c>
      <c r="E36" s="54">
        <f t="shared" si="7"/>
        <v>4.5464570703469043E-2</v>
      </c>
      <c r="F36" s="54">
        <f t="shared" si="8"/>
        <v>0.22671236362726668</v>
      </c>
      <c r="G36" s="58">
        <f t="shared" si="9"/>
        <v>1.0454645707034691</v>
      </c>
      <c r="H36" s="58">
        <f t="shared" si="10"/>
        <v>1.2267123636272668</v>
      </c>
    </row>
    <row r="37" spans="1:8" x14ac:dyDescent="0.3">
      <c r="A37" s="61">
        <v>1975</v>
      </c>
      <c r="B37" s="13">
        <v>1422043</v>
      </c>
      <c r="C37" s="13">
        <f t="shared" si="5"/>
        <v>52396</v>
      </c>
      <c r="D37" s="13">
        <f t="shared" si="6"/>
        <v>315208</v>
      </c>
      <c r="E37" s="54">
        <f t="shared" si="7"/>
        <v>3.6845580618870173E-2</v>
      </c>
      <c r="F37" s="54">
        <f t="shared" si="8"/>
        <v>0.27191129291745991</v>
      </c>
      <c r="G37" s="58">
        <f t="shared" si="9"/>
        <v>1.0368455806188701</v>
      </c>
      <c r="H37" s="58">
        <f t="shared" si="10"/>
        <v>1.2719112929174599</v>
      </c>
    </row>
    <row r="38" spans="1:8" x14ac:dyDescent="0.3">
      <c r="A38" s="61">
        <v>1980</v>
      </c>
      <c r="B38" s="13">
        <v>1474439</v>
      </c>
      <c r="C38" s="13">
        <f t="shared" si="5"/>
        <v>47961</v>
      </c>
      <c r="D38" s="13">
        <f t="shared" si="6"/>
        <v>363169</v>
      </c>
      <c r="E38" s="54">
        <f t="shared" si="7"/>
        <v>3.2528303985448023E-2</v>
      </c>
      <c r="F38" s="54">
        <f t="shared" si="8"/>
        <v>0.31328441009600327</v>
      </c>
      <c r="G38" s="58">
        <f t="shared" si="9"/>
        <v>1.032528303985448</v>
      </c>
      <c r="H38" s="58">
        <f t="shared" si="10"/>
        <v>1.3132844100960033</v>
      </c>
    </row>
    <row r="39" spans="1:8" x14ac:dyDescent="0.3">
      <c r="A39" s="61">
        <v>1985</v>
      </c>
      <c r="B39" s="13">
        <v>1522400</v>
      </c>
      <c r="C39" s="13">
        <f t="shared" si="5"/>
        <v>42846</v>
      </c>
      <c r="D39" s="13">
        <f t="shared" si="6"/>
        <v>406015</v>
      </c>
      <c r="E39" s="54">
        <f t="shared" si="7"/>
        <v>2.8143720441408303E-2</v>
      </c>
      <c r="F39" s="54">
        <f t="shared" si="8"/>
        <v>0.35024511939380504</v>
      </c>
      <c r="G39" s="58">
        <f t="shared" si="9"/>
        <v>1.0281437204414083</v>
      </c>
      <c r="H39" s="58">
        <f t="shared" si="10"/>
        <v>1.350245119393805</v>
      </c>
    </row>
    <row r="40" spans="1:8" x14ac:dyDescent="0.3">
      <c r="A40" s="61">
        <v>1990</v>
      </c>
      <c r="B40" s="13">
        <v>1565246</v>
      </c>
      <c r="C40" s="13">
        <f t="shared" si="5"/>
        <v>-132222</v>
      </c>
      <c r="D40" s="13">
        <f t="shared" si="6"/>
        <v>273793</v>
      </c>
      <c r="E40" s="54">
        <f t="shared" si="7"/>
        <v>-8.4473622676563304E-2</v>
      </c>
      <c r="F40" s="54">
        <f t="shared" si="8"/>
        <v>0.23618502265726157</v>
      </c>
      <c r="G40" s="58">
        <f t="shared" si="9"/>
        <v>0.91552637732343667</v>
      </c>
      <c r="H40" s="58">
        <f t="shared" si="10"/>
        <v>1.2361850226572615</v>
      </c>
    </row>
    <row r="41" spans="1:8" x14ac:dyDescent="0.3">
      <c r="A41" s="61">
        <v>1995</v>
      </c>
      <c r="B41" s="13">
        <v>1433024</v>
      </c>
      <c r="C41" s="13">
        <f t="shared" si="5"/>
        <v>-33912</v>
      </c>
      <c r="D41" s="13">
        <f t="shared" si="6"/>
        <v>239881</v>
      </c>
      <c r="E41" s="54">
        <f t="shared" si="7"/>
        <v>-2.3664642043678262E-2</v>
      </c>
      <c r="F41" s="54">
        <f t="shared" si="8"/>
        <v>0.20693114659632117</v>
      </c>
      <c r="G41" s="58">
        <f t="shared" si="9"/>
        <v>0.97633535795632176</v>
      </c>
      <c r="H41" s="58">
        <f t="shared" si="10"/>
        <v>1.2069311465963213</v>
      </c>
    </row>
    <row r="42" spans="1:8" x14ac:dyDescent="0.3">
      <c r="A42" s="61">
        <v>2000</v>
      </c>
      <c r="B42" s="13">
        <v>1399112</v>
      </c>
      <c r="C42" s="13">
        <f t="shared" si="5"/>
        <v>-43464</v>
      </c>
      <c r="D42" s="13">
        <f t="shared" si="6"/>
        <v>196417</v>
      </c>
      <c r="E42" s="54">
        <f t="shared" si="7"/>
        <v>-3.1065418636964017E-2</v>
      </c>
      <c r="F42" s="54">
        <f t="shared" si="8"/>
        <v>0.16943732526131547</v>
      </c>
      <c r="G42" s="58">
        <f t="shared" si="9"/>
        <v>0.96893458136303601</v>
      </c>
      <c r="H42" s="58">
        <f t="shared" si="10"/>
        <v>1.1694373252613155</v>
      </c>
    </row>
    <row r="43" spans="1:8" x14ac:dyDescent="0.3">
      <c r="A43" s="61">
        <v>2005</v>
      </c>
      <c r="B43" s="13">
        <v>1355648</v>
      </c>
      <c r="C43" s="13">
        <f t="shared" si="5"/>
        <v>-23547</v>
      </c>
      <c r="D43" s="13">
        <f t="shared" si="6"/>
        <v>172870</v>
      </c>
      <c r="E43" s="54">
        <f t="shared" si="7"/>
        <v>-1.7369553158341988E-2</v>
      </c>
      <c r="F43" s="54">
        <f t="shared" si="8"/>
        <v>0.14912472147483979</v>
      </c>
      <c r="G43" s="58">
        <f t="shared" si="9"/>
        <v>0.98263044684165801</v>
      </c>
      <c r="H43" s="58">
        <f t="shared" si="10"/>
        <v>1.1491247214748397</v>
      </c>
    </row>
    <row r="44" spans="1:8" x14ac:dyDescent="0.3">
      <c r="A44" s="61">
        <v>2010</v>
      </c>
      <c r="B44" s="13">
        <v>1332101</v>
      </c>
      <c r="C44" s="13">
        <f t="shared" si="5"/>
        <v>-16776</v>
      </c>
      <c r="D44" s="13">
        <f t="shared" si="6"/>
        <v>156094</v>
      </c>
      <c r="E44" s="54">
        <f t="shared" si="7"/>
        <v>-1.2593639671466353E-2</v>
      </c>
      <c r="F44" s="54">
        <f t="shared" si="8"/>
        <v>0.13465305879501152</v>
      </c>
      <c r="G44" s="58">
        <f t="shared" si="9"/>
        <v>0.98740636032853368</v>
      </c>
      <c r="H44" s="58">
        <f t="shared" si="10"/>
        <v>1.1346530587950114</v>
      </c>
    </row>
    <row r="45" spans="1:8" x14ac:dyDescent="0.3">
      <c r="A45" s="61">
        <v>2015</v>
      </c>
      <c r="B45" s="13">
        <v>1315325</v>
      </c>
      <c r="C45" s="13">
        <f t="shared" si="5"/>
        <v>11210</v>
      </c>
      <c r="D45" s="13">
        <f t="shared" si="6"/>
        <v>167304</v>
      </c>
      <c r="E45" s="54">
        <f t="shared" si="7"/>
        <v>8.52260848079372E-3</v>
      </c>
      <c r="F45" s="54">
        <f t="shared" si="8"/>
        <v>0.14432326257665642</v>
      </c>
      <c r="G45" s="58">
        <f t="shared" si="9"/>
        <v>1.0085226084807937</v>
      </c>
      <c r="H45" s="58">
        <f t="shared" si="10"/>
        <v>1.1443232625766564</v>
      </c>
    </row>
    <row r="46" spans="1:8" x14ac:dyDescent="0.3">
      <c r="A46" s="61">
        <v>2020</v>
      </c>
      <c r="B46" s="13">
        <v>1326535</v>
      </c>
      <c r="C46" s="13"/>
      <c r="D46" s="13"/>
    </row>
  </sheetData>
  <mergeCells count="1">
    <mergeCell ref="E4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25</vt:i4>
      </vt:variant>
    </vt:vector>
  </HeadingPairs>
  <TitlesOfParts>
    <vt:vector size="32" baseType="lpstr">
      <vt:lpstr>Fun_tab1_N</vt:lpstr>
      <vt:lpstr>Meeskond</vt:lpstr>
      <vt:lpstr>Rahvaarv</vt:lpstr>
      <vt:lpstr>Arve</vt:lpstr>
      <vt:lpstr>Kaubad</vt:lpstr>
      <vt:lpstr>Aegread</vt:lpstr>
      <vt:lpstr>Rahvaarv (2)</vt:lpstr>
      <vt:lpstr>algus</vt:lpstr>
      <vt:lpstr>Artikkel</vt:lpstr>
      <vt:lpstr>grupp</vt:lpstr>
      <vt:lpstr>Hind_KM_ga</vt:lpstr>
      <vt:lpstr>Hind_käibemaksuga</vt:lpstr>
      <vt:lpstr>jaotisi</vt:lpstr>
      <vt:lpstr>Kauba_nimetus</vt:lpstr>
      <vt:lpstr>Kaubaartikkel</vt:lpstr>
      <vt:lpstr>Keskmine</vt:lpstr>
      <vt:lpstr>Kogus</vt:lpstr>
      <vt:lpstr>lõpp</vt:lpstr>
      <vt:lpstr>Maks</vt:lpstr>
      <vt:lpstr>min</vt:lpstr>
      <vt:lpstr>mitu</vt:lpstr>
      <vt:lpstr>Nimetus</vt:lpstr>
      <vt:lpstr>p</vt:lpstr>
      <vt:lpstr>samm</vt:lpstr>
      <vt:lpstr>Summa</vt:lpstr>
      <vt:lpstr>Sünniaeg</vt:lpstr>
      <vt:lpstr>z</vt:lpstr>
      <vt:lpstr>täna</vt:lpstr>
      <vt:lpstr>Vanus</vt:lpstr>
      <vt:lpstr>Vanusegrupp</vt:lpstr>
      <vt:lpstr>x</vt:lpstr>
      <vt:lpstr>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Amitan</dc:creator>
  <cp:lastModifiedBy>Irina Amitan</cp:lastModifiedBy>
  <dcterms:created xsi:type="dcterms:W3CDTF">2019-09-09T10:42:54Z</dcterms:created>
  <dcterms:modified xsi:type="dcterms:W3CDTF">2024-09-23T11:10:59Z</dcterms:modified>
</cp:coreProperties>
</file>