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Irina.Amitan\Andmetöötlus\Harjutused\"/>
    </mc:Choice>
  </mc:AlternateContent>
  <xr:revisionPtr revIDLastSave="0" documentId="13_ncr:1_{2E3B3E27-8542-4B15-8105-5F81015EE03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ünniaeg" sheetId="1" r:id="rId1"/>
    <sheet name="Sheet1" sheetId="9" r:id="rId2"/>
    <sheet name="Reisid" sheetId="2" r:id="rId3"/>
    <sheet name="Riigipühad" sheetId="3" r:id="rId4"/>
    <sheet name="Tasu" sheetId="10" r:id="rId5"/>
    <sheet name="Saatekava" sheetId="11" r:id="rId6"/>
    <sheet name="Abi" sheetId="4" r:id="rId7"/>
  </sheets>
  <externalReferences>
    <externalReference r:id="rId8"/>
  </externalReferences>
  <definedNames>
    <definedName name="a">Sheet1!$O$6:$O$16</definedName>
    <definedName name="Aeg">Reisid!$B$6:$B$13</definedName>
    <definedName name="Algus">Reisid!$D$6:$D$13</definedName>
    <definedName name="b">Sheet1!$P$6:$P$16</definedName>
    <definedName name="d">Sheet1!$R$6:$R$16</definedName>
    <definedName name="Hind">Reisid!$C$6:$C$13</definedName>
    <definedName name="Järjestus">Reisid!$H$6:$H$13</definedName>
    <definedName name="K_Nr">[1]Riigipühad!$H$4:$H$15</definedName>
    <definedName name="Kestus">Reisid!$F$6:$F$13</definedName>
    <definedName name="Kuu">Riigipühad!$H$5:$H$16</definedName>
    <definedName name="Kuu_nr">Riigipühad!$C$5:$C$16</definedName>
    <definedName name="Kuud">Riigipühad!$I$5:$I$16</definedName>
    <definedName name="Kuupäev">Riigipühad!$A$5:$A$16</definedName>
    <definedName name="Lõpp">Reisid!$E$6:$E$13</definedName>
    <definedName name="Mitu_tööpäeval">[1]Riigipühad!$J$4:$J$15</definedName>
    <definedName name="Np_nr">Riigipühad!$D$5:$D$16</definedName>
    <definedName name="P_Nr">Abi!$B$4:$B$10</definedName>
    <definedName name="Palk">Tasu!$F$5:$F$9</definedName>
    <definedName name="punane">Sheet1!$J$5:$L$9</definedName>
    <definedName name="päev">Abi!$C$4:$C$10</definedName>
    <definedName name="Päeva_maksumus">Reisid!$G$6:$G$13</definedName>
    <definedName name="Pühi">Riigipühad!$J$5:$J$16</definedName>
    <definedName name="tabel">Sheet1!$O$6:$R$16</definedName>
    <definedName name="Tunde">Tasu!$E$5:$E$9</definedName>
    <definedName name="Tunnitasu">Tasu!$C$2</definedName>
    <definedName name="Tööle">Tasu!$C$5:$C$9</definedName>
    <definedName name="Töölt">Tasu!$D$5:$D$9</definedName>
    <definedName name="veerg">Sheet1!$G$5:$G$19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1" l="1"/>
  <c r="C26" i="11"/>
  <c r="D25" i="11"/>
  <c r="C25" i="11"/>
  <c r="D24" i="11"/>
  <c r="C24" i="11"/>
  <c r="D23" i="11"/>
  <c r="C23" i="11"/>
  <c r="D22" i="11"/>
  <c r="C22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D14" i="11"/>
  <c r="C14" i="11"/>
  <c r="D13" i="11"/>
  <c r="C13" i="11"/>
  <c r="D12" i="11"/>
  <c r="C12" i="11"/>
  <c r="D11" i="11"/>
  <c r="C11" i="11"/>
  <c r="D10" i="11"/>
  <c r="C10" i="11"/>
  <c r="D9" i="11"/>
  <c r="C9" i="11"/>
  <c r="C4" i="11"/>
  <c r="C7" i="11" s="1"/>
  <c r="E9" i="10"/>
  <c r="F9" i="10" s="1"/>
  <c r="F8" i="10"/>
  <c r="E8" i="10"/>
  <c r="F7" i="10"/>
  <c r="E7" i="10"/>
  <c r="F6" i="10"/>
  <c r="E6" i="10"/>
  <c r="E5" i="10"/>
  <c r="E11" i="10" s="1"/>
  <c r="J18" i="3"/>
  <c r="E5" i="3" a="1"/>
  <c r="E5" i="3" s="1"/>
  <c r="D5" i="3" a="1"/>
  <c r="D5" i="3" s="1"/>
  <c r="F5" i="3" s="1" a="1"/>
  <c r="F5" i="3" s="1"/>
  <c r="C5" i="3" a="1"/>
  <c r="C5" i="3" s="1"/>
  <c r="J5" i="3" s="1" a="1"/>
  <c r="J5" i="3" s="1"/>
  <c r="J17" i="3" s="1"/>
  <c r="E6" i="2" a="1"/>
  <c r="E6" i="2" s="1"/>
  <c r="D6" i="2" a="1"/>
  <c r="D6" i="2" s="1"/>
  <c r="D21" i="1"/>
  <c r="D22" i="1"/>
  <c r="D20" i="1"/>
  <c r="B21" i="1"/>
  <c r="B22" i="1"/>
  <c r="B20" i="1"/>
  <c r="B4" i="1"/>
  <c r="B9" i="1" s="1"/>
  <c r="C9" i="1" s="1"/>
  <c r="C10" i="1" s="1"/>
  <c r="C11" i="1" s="1"/>
  <c r="C6" i="11"/>
  <c r="J1" i="3"/>
  <c r="C20" i="1"/>
  <c r="I1" i="3"/>
  <c r="D2" i="2"/>
  <c r="F1" i="3"/>
  <c r="D3" i="2"/>
  <c r="C21" i="1"/>
  <c r="K17" i="3"/>
  <c r="D3" i="3"/>
  <c r="E21" i="1"/>
  <c r="J19" i="3"/>
  <c r="C2" i="3"/>
  <c r="E22" i="1"/>
  <c r="H4" i="2"/>
  <c r="E20" i="1"/>
  <c r="C22" i="1"/>
  <c r="C12" i="1"/>
  <c r="C5" i="11" l="1"/>
  <c r="F6" i="2" a="1"/>
  <c r="F6" i="2" s="1"/>
  <c r="F5" i="10"/>
  <c r="F11" i="10" s="1"/>
  <c r="F3" i="1"/>
  <c r="F5" i="1" s="1"/>
  <c r="B10" i="1"/>
  <c r="B11" i="1" s="1"/>
  <c r="F3" i="2"/>
  <c r="B7" i="1"/>
  <c r="C7" i="1"/>
  <c r="B5" i="1"/>
  <c r="G5" i="1"/>
  <c r="G3" i="1"/>
  <c r="B12" i="1"/>
  <c r="G6" i="2" l="1" a="1"/>
  <c r="G6" i="2" s="1"/>
  <c r="F4" i="1"/>
  <c r="B16" i="1"/>
  <c r="D16" i="1" s="1"/>
  <c r="G3" i="2"/>
  <c r="G4" i="1"/>
  <c r="D17" i="1"/>
  <c r="H6" i="2" l="1" a="1"/>
  <c r="H6" i="2" s="1"/>
  <c r="H3" i="2"/>
  <c r="B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E4" authorId="0" shapeId="0" xr:uid="{F4D17610-024D-4A4C-9CFF-BF61A0F81C05}">
      <text>
        <r>
          <rPr>
            <sz val="9"/>
            <color indexed="81"/>
            <rFont val="Segoe UI"/>
            <family val="2"/>
            <charset val="186"/>
          </rPr>
          <t>Proovida fn TEXT, vorminguks "dddd"</t>
        </r>
      </text>
    </comment>
    <comment ref="F4" authorId="0" shapeId="0" xr:uid="{232980B1-63DA-4CDF-80E9-AD8744834F95}">
      <text>
        <r>
          <rPr>
            <sz val="9"/>
            <color indexed="81"/>
            <rFont val="Segoe UI"/>
            <family val="2"/>
            <charset val="186"/>
          </rPr>
          <t>Kasutada fn INDEX, väärtused võtta nimekirjast töölehel Abi.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Jüri Vilipõld</author>
  </authors>
  <commentList>
    <comment ref="H2" authorId="0" shapeId="0" xr:uid="{321487E8-B3F6-4E0F-8216-F642ACF8F321}">
      <text>
        <r>
          <rPr>
            <sz val="12"/>
            <color indexed="81"/>
            <rFont val="Tahoma"/>
            <family val="2"/>
            <charset val="186"/>
          </rPr>
          <t>Teha tabel, millesse saaks kanda nädala iga
tööpäeva kohta tööletuleku aja ja lahkumise aja.
Tabelis arvutatada nädala töötundide arv ja töötasu
(tunnid * tunnitasu).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Irina Amitan</author>
  </authors>
  <commentList>
    <comment ref="A1" authorId="0" shapeId="0" xr:uid="{7787328F-8AF5-4ECD-B2D9-4BA5BF661653}">
      <text>
        <r>
          <rPr>
            <sz val="12"/>
            <color indexed="81"/>
            <rFont val="Tahoma"/>
            <family val="2"/>
            <charset val="186"/>
          </rPr>
          <t>Saadete kavas leida iga saate (va. viimane) kestvus.
Leida pikim saade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<sst xmlns="http://schemas.openxmlformats.org/spreadsheetml/2006/main" count="155" uniqueCount="128">
  <si>
    <t>Sünniaeg</t>
  </si>
  <si>
    <t>Kuupäev</t>
  </si>
  <si>
    <t>Sihtkoht</t>
  </si>
  <si>
    <t>Aeg</t>
  </si>
  <si>
    <t>Hind</t>
  </si>
  <si>
    <t>Algus</t>
  </si>
  <si>
    <t>Lõpp</t>
  </si>
  <si>
    <t>Uusaasta</t>
  </si>
  <si>
    <t>Iseseisvuspäev</t>
  </si>
  <si>
    <t>Suur reede</t>
  </si>
  <si>
    <t>1. ülestõusmispüha</t>
  </si>
  <si>
    <t>Kevadpüha</t>
  </si>
  <si>
    <t>1. nelipüha</t>
  </si>
  <si>
    <t>Võidupüha</t>
  </si>
  <si>
    <t>Jaanipäev</t>
  </si>
  <si>
    <t>Taasiseseisvumispäev</t>
  </si>
  <si>
    <t>Jõululaupäev</t>
  </si>
  <si>
    <t>1. Jõulupüha</t>
  </si>
  <si>
    <t>2. Jõulupüha</t>
  </si>
  <si>
    <t>Püha</t>
  </si>
  <si>
    <t>Nädalapäev</t>
  </si>
  <si>
    <t>päev</t>
  </si>
  <si>
    <t>Esmaspäev</t>
  </si>
  <si>
    <t>Teisipäev</t>
  </si>
  <si>
    <t>Kolmapäev</t>
  </si>
  <si>
    <t>Neljapäev</t>
  </si>
  <si>
    <t>Reede</t>
  </si>
  <si>
    <t>Laupäev</t>
  </si>
  <si>
    <t>Pühapäev</t>
  </si>
  <si>
    <t>P_Nr</t>
  </si>
  <si>
    <t>Kokku</t>
  </si>
  <si>
    <t>Tööle</t>
  </si>
  <si>
    <t>Töölt</t>
  </si>
  <si>
    <t>KOKKU</t>
  </si>
  <si>
    <t>Nädala töötasu</t>
  </si>
  <si>
    <t>Tunnitasu</t>
  </si>
  <si>
    <t>Töötasu arvutamine</t>
  </si>
  <si>
    <t>Tunde</t>
  </si>
  <si>
    <t>Palk</t>
  </si>
  <si>
    <t>Saadete pikkuse arvutamine</t>
  </si>
  <si>
    <t>Saade</t>
  </si>
  <si>
    <t>Pikim saade</t>
  </si>
  <si>
    <t>Nokturn</t>
  </si>
  <si>
    <t>Päevakaja</t>
  </si>
  <si>
    <t>Kella-6-džäss</t>
  </si>
  <si>
    <t>https://klassikaraadio.err.ee/saatekava?day=1&amp;month=9&amp;year=2019</t>
  </si>
  <si>
    <t>päevades</t>
  </si>
  <si>
    <t>Järgmine sünnipäev</t>
  </si>
  <si>
    <t>selleni on aega</t>
  </si>
  <si>
    <t>päeva</t>
  </si>
  <si>
    <t>Klassikahommik. Marius Peterson</t>
  </si>
  <si>
    <t>Hommikumäng</t>
  </si>
  <si>
    <t>Lihtsalt nostalgia</t>
  </si>
  <si>
    <t>Veemuusika</t>
  </si>
  <si>
    <t>Album. Segakoor Noorus - "Lendutõus"</t>
  </si>
  <si>
    <t>Keskpäevased uudised</t>
  </si>
  <si>
    <t>Kaleidoskoop</t>
  </si>
  <si>
    <t>Delta</t>
  </si>
  <si>
    <t>Uudised</t>
  </si>
  <si>
    <t>Amadeus +</t>
  </si>
  <si>
    <t>Kultuuriuudised</t>
  </si>
  <si>
    <t>Jutujärg. Liblikas, 2</t>
  </si>
  <si>
    <t>Da Capo</t>
  </si>
  <si>
    <t>Kontserdisaalis. The Tallis Scholars - Byrd, Guerrero, Victoria</t>
  </si>
  <si>
    <t>Nyyd-muusika</t>
  </si>
  <si>
    <t>Fantaasia. Skeene Niidistik</t>
  </si>
  <si>
    <t>RANK</t>
  </si>
  <si>
    <t>Kestus</t>
  </si>
  <si>
    <t>Tänane kuupäev (valem)</t>
  </si>
  <si>
    <t>jooksev aasta</t>
  </si>
  <si>
    <t>järgmine aasta</t>
  </si>
  <si>
    <t>Aastaarv</t>
  </si>
  <si>
    <t>Sünnipäev</t>
  </si>
  <si>
    <t>Sünnipäeva nädalapäev</t>
  </si>
  <si>
    <t>Elatud päevade arv</t>
  </si>
  <si>
    <t>Sellise "juubeli" kuupäev</t>
  </si>
  <si>
    <t>täisaastates (ümard. alla)</t>
  </si>
  <si>
    <t>aastates (täpne)</t>
  </si>
  <si>
    <t>Järjestus</t>
  </si>
  <si>
    <t>Päeva maksumus</t>
  </si>
  <si>
    <t>Riigipühad</t>
  </si>
  <si>
    <t>Reisikalender</t>
  </si>
  <si>
    <t>Operatsioone kuupäevadega</t>
  </si>
  <si>
    <t>Tekst</t>
  </si>
  <si>
    <t>Vanus:</t>
  </si>
  <si>
    <t>Kuu nr</t>
  </si>
  <si>
    <t>Np nr</t>
  </si>
  <si>
    <t xml:space="preserve">Nädalapäev tekstina </t>
  </si>
  <si>
    <t>Nädalapäev tekstina</t>
  </si>
  <si>
    <t>Prantsusmaa - Chamonix</t>
  </si>
  <si>
    <t>Aeg: 24.02.2024 - 02.03.2024</t>
  </si>
  <si>
    <t>Austria - St Anton</t>
  </si>
  <si>
    <t>Aeg: 02.03.2024 - 09.03.2024</t>
  </si>
  <si>
    <t>Gruusia - Gudauri</t>
  </si>
  <si>
    <t>Itaalia - Madonna di Campiglio</t>
  </si>
  <si>
    <t>Hispaania - Gran Canaria</t>
  </si>
  <si>
    <t>Aeg: 08.03.2024 - 15.03.2024</t>
  </si>
  <si>
    <t>Seišellid</t>
  </si>
  <si>
    <t>Aeg: 10.03.2024 - 19.03.2024</t>
  </si>
  <si>
    <t>Tai kuningriik</t>
  </si>
  <si>
    <t>Aeg: 11.03.2024 - 22.03.2024</t>
  </si>
  <si>
    <t>Holland - tulbid, tuuleveskid ja lilleparaad</t>
  </si>
  <si>
    <t>Aeg: 17.04.2024 - 21.04.2024</t>
  </si>
  <si>
    <t>Vanus "juubeli" ajal</t>
  </si>
  <si>
    <t>Kuu</t>
  </si>
  <si>
    <t>Nimetus</t>
  </si>
  <si>
    <t>a</t>
  </si>
  <si>
    <t>b</t>
  </si>
  <si>
    <t>c</t>
  </si>
  <si>
    <t>d</t>
  </si>
  <si>
    <t>Seiðellid</t>
  </si>
  <si>
    <t>Kuud</t>
  </si>
  <si>
    <t>Pühi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</si>
  <si>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</si>
  <si>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</si>
  <si>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</si>
  <si>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</si>
  <si>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</si>
  <si>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</si>
  <si>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</si>
  <si>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</si>
  <si>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</si>
  <si>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</si>
  <si>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</si>
  <si>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</si>
  <si>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Sh. Nädalapäevadel</t>
  </si>
  <si>
    <t>tundi</t>
  </si>
  <si>
    <t>[h]:mm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</si>
</sst>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dd\.mm\.yy;@"/>
    <numFmt numFmtId="165" formatCode="_-* #,##0.00\ [$€-425]_-;\-* #,##0.00\ [$€-425]_-;_-* &quot;-&quot;??\ [$€-425]_-;_-@_-"/>
    <numFmt numFmtId="166" formatCode="[h]:mm"/>
    <numFmt numFmtId="167" formatCode="[$-F400]h:mm:ss\ AM/PM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name val="Arial"/>
      <family val="2"/>
      <charset val="204"/>
    </font>
    <font>
      <b/>
      <sz val="12"/>
      <color rgb="FF000080"/>
      <name val="Arial"/>
      <family val="2"/>
      <charset val="186"/>
    </font>
    <font>
      <b/>
      <sz val="12"/>
      <color indexed="18"/>
      <name val="Arial"/>
      <family val="2"/>
      <charset val="204"/>
    </font>
    <font>
      <b/>
      <sz val="14"/>
      <color theme="1"/>
      <name val="Calibri"/>
      <family val="2"/>
      <charset val="186"/>
      <scheme val="minor"/>
    </font>
    <font>
      <sz val="9"/>
      <color indexed="81"/>
      <name val="Segoe UI"/>
      <family val="2"/>
      <charset val="186"/>
    </font>
    <font>
      <i/>
      <sz val="14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b/>
      <sz val="16"/>
      <color rgb="FF000080"/>
      <name val="Calibri"/>
      <family val="2"/>
      <charset val="186"/>
      <scheme val="minor"/>
    </font>
    <font>
      <b/>
      <sz val="14"/>
      <color rgb="FF000080"/>
      <name val="Arial"/>
      <family val="2"/>
      <charset val="186"/>
    </font>
    <font>
      <sz val="8"/>
      <name val="Calibri"/>
      <family val="2"/>
      <charset val="186"/>
      <scheme val="minor"/>
    </font>
    <font>
      <sz val="12"/>
      <color indexed="81"/>
      <name val="Tahoma"/>
      <family val="2"/>
      <charset val="186"/>
    </font>
    <font>
      <sz val="14"/>
      <name val="Arial"/>
      <family val="2"/>
      <charset val="204"/>
    </font>
    <font>
      <i/>
      <sz val="14"/>
      <color rgb="FF00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20" fontId="3" fillId="0" borderId="0" xfId="0" applyNumberFormat="1" applyFont="1"/>
    <xf numFmtId="0" fontId="5" fillId="0" borderId="0" xfId="2" applyFont="1"/>
    <xf numFmtId="0" fontId="3" fillId="0" borderId="0" xfId="0" applyFont="1" applyAlignment="1">
      <alignment horizontal="center"/>
    </xf>
    <xf numFmtId="0" fontId="3" fillId="0" borderId="3" xfId="0" applyFont="1" applyBorder="1"/>
    <xf numFmtId="20" fontId="3" fillId="0" borderId="3" xfId="0" applyNumberFormat="1" applyFont="1" applyBorder="1"/>
    <xf numFmtId="20" fontId="4" fillId="3" borderId="3" xfId="2" quotePrefix="1" applyNumberFormat="1" applyFill="1" applyBorder="1"/>
    <xf numFmtId="165" fontId="4" fillId="3" borderId="3" xfId="2" quotePrefix="1" applyNumberFormat="1" applyFill="1" applyBorder="1"/>
    <xf numFmtId="167" fontId="3" fillId="0" borderId="0" xfId="0" applyNumberFormat="1" applyFont="1"/>
    <xf numFmtId="166" fontId="4" fillId="3" borderId="3" xfId="2" quotePrefix="1" applyNumberFormat="1" applyFill="1" applyBorder="1"/>
    <xf numFmtId="14" fontId="2" fillId="0" borderId="0" xfId="0" applyNumberFormat="1" applyFont="1"/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6" fillId="4" borderId="0" xfId="2" applyFont="1" applyFill="1"/>
    <xf numFmtId="0" fontId="6" fillId="0" borderId="0" xfId="2" applyFont="1" applyAlignment="1">
      <alignment horizontal="right"/>
    </xf>
    <xf numFmtId="0" fontId="0" fillId="4" borderId="0" xfId="0" applyFill="1"/>
    <xf numFmtId="0" fontId="2" fillId="2" borderId="3" xfId="0" applyFont="1" applyFill="1" applyBorder="1"/>
    <xf numFmtId="0" fontId="2" fillId="0" borderId="3" xfId="0" applyFont="1" applyBorder="1"/>
    <xf numFmtId="14" fontId="2" fillId="0" borderId="3" xfId="0" applyNumberFormat="1" applyFont="1" applyBorder="1"/>
    <xf numFmtId="20" fontId="0" fillId="2" borderId="3" xfId="0" applyNumberFormat="1" applyFill="1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4" fontId="2" fillId="2" borderId="1" xfId="0" applyNumberFormat="1" applyFont="1" applyFill="1" applyBorder="1"/>
    <xf numFmtId="1" fontId="2" fillId="0" borderId="3" xfId="0" applyNumberFormat="1" applyFont="1" applyBorder="1"/>
    <xf numFmtId="20" fontId="3" fillId="2" borderId="3" xfId="0" applyNumberFormat="1" applyFont="1" applyFill="1" applyBorder="1"/>
    <xf numFmtId="0" fontId="3" fillId="2" borderId="3" xfId="0" applyFont="1" applyFill="1" applyBorder="1"/>
    <xf numFmtId="0" fontId="2" fillId="4" borderId="2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" fontId="2" fillId="0" borderId="0" xfId="0" applyNumberFormat="1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14" fontId="11" fillId="0" borderId="0" xfId="0" applyNumberFormat="1" applyFont="1"/>
    <xf numFmtId="0" fontId="11" fillId="0" borderId="0" xfId="0" applyFont="1"/>
    <xf numFmtId="0" fontId="3" fillId="5" borderId="3" xfId="0" applyFont="1" applyFill="1" applyBorder="1"/>
    <xf numFmtId="14" fontId="3" fillId="0" borderId="0" xfId="0" applyNumberFormat="1" applyFont="1"/>
    <xf numFmtId="0" fontId="3" fillId="5" borderId="5" xfId="0" applyFont="1" applyFill="1" applyBorder="1"/>
    <xf numFmtId="0" fontId="3" fillId="0" borderId="6" xfId="0" applyFont="1" applyBorder="1"/>
    <xf numFmtId="0" fontId="3" fillId="5" borderId="7" xfId="0" applyFont="1" applyFill="1" applyBorder="1"/>
    <xf numFmtId="0" fontId="3" fillId="5" borderId="8" xfId="0" applyFont="1" applyFill="1" applyBorder="1"/>
    <xf numFmtId="164" fontId="3" fillId="4" borderId="2" xfId="0" applyNumberFormat="1" applyFont="1" applyFill="1" applyBorder="1" applyAlignment="1">
      <alignment wrapText="1"/>
    </xf>
    <xf numFmtId="0" fontId="3" fillId="4" borderId="2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65" fontId="3" fillId="2" borderId="3" xfId="0" applyNumberFormat="1" applyFont="1" applyFill="1" applyBorder="1"/>
    <xf numFmtId="164" fontId="3" fillId="5" borderId="3" xfId="0" applyNumberFormat="1" applyFont="1" applyFill="1" applyBorder="1"/>
    <xf numFmtId="8" fontId="3" fillId="0" borderId="0" xfId="0" applyNumberFormat="1" applyFont="1"/>
    <xf numFmtId="0" fontId="12" fillId="0" borderId="0" xfId="2" applyFont="1"/>
    <xf numFmtId="0" fontId="13" fillId="0" borderId="0" xfId="2" applyFont="1"/>
    <xf numFmtId="0" fontId="0" fillId="6" borderId="0" xfId="0" applyFill="1"/>
    <xf numFmtId="1" fontId="3" fillId="5" borderId="3" xfId="0" applyNumberFormat="1" applyFont="1" applyFill="1" applyBorder="1"/>
    <xf numFmtId="165" fontId="3" fillId="5" borderId="3" xfId="0" applyNumberFormat="1" applyFont="1" applyFill="1" applyBorder="1"/>
    <xf numFmtId="0" fontId="10" fillId="0" borderId="0" xfId="0" applyFont="1" applyAlignment="1">
      <alignment horizontal="left"/>
    </xf>
    <xf numFmtId="44" fontId="3" fillId="2" borderId="0" xfId="1" applyFont="1" applyFill="1"/>
    <xf numFmtId="166" fontId="3" fillId="0" borderId="0" xfId="0" applyNumberFormat="1" applyFont="1"/>
    <xf numFmtId="2" fontId="16" fillId="3" borderId="3" xfId="2" applyNumberFormat="1" applyFont="1" applyFill="1" applyBorder="1"/>
    <xf numFmtId="0" fontId="17" fillId="0" borderId="0" xfId="0" applyFont="1"/>
    <xf numFmtId="2" fontId="4" fillId="0" borderId="0" xfId="2" applyNumberFormat="1"/>
    <xf numFmtId="0" fontId="3" fillId="0" borderId="0" xfId="0" applyFont="1" applyAlignment="1">
      <alignment horizontal="right"/>
    </xf>
    <xf numFmtId="2" fontId="0" fillId="5" borderId="4" xfId="0" applyNumberFormat="1" applyFill="1" applyBorder="1"/>
    <xf numFmtId="166" fontId="0" fillId="0" borderId="0" xfId="0" applyNumberFormat="1"/>
    <xf numFmtId="2" fontId="0" fillId="0" borderId="4" xfId="0" applyNumberFormat="1" applyBorder="1"/>
  </cellXfs>
  <cellStyles count="3">
    <cellStyle name="Currency" xfId="1" builtinId="4"/>
    <cellStyle name="Normal" xfId="0" builtinId="0"/>
    <cellStyle name="Normal_aeg" xfId="2" xr:uid="{00000000-0005-0000-0000-000002000000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141172</xdr:colOff>
      <xdr:row>5</xdr:row>
      <xdr:rowOff>236239</xdr:rowOff>
    </xdr:from>
    <xdr:ext cx="4418542" cy="175224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45819" y="1716755"/>
          <a:ext cx="4418542" cy="17522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400"/>
            <a:t>1. Sisestage tabelisse mõne isiku (nt iseenda) sünniaeg.</a:t>
          </a:r>
        </a:p>
        <a:p>
          <a:endParaRPr lang="et-EE" sz="1400"/>
        </a:p>
        <a:p>
          <a:r>
            <a:rPr lang="et-EE" sz="1400"/>
            <a:t>Arvutage isiku vanus täisaastates, tema järgmine sünnipäev ja päevade arv järgmise sünnipäevani.</a:t>
          </a:r>
        </a:p>
        <a:p>
          <a:endParaRPr lang="et-EE" sz="1400"/>
        </a:p>
        <a:p>
          <a:r>
            <a:rPr lang="et-EE" sz="1400"/>
            <a:t>Leidke kuupäevad, millal antud isik sai/saab </a:t>
          </a:r>
          <a:br>
            <a:rPr lang="et-EE" sz="1400"/>
          </a:br>
          <a:r>
            <a:rPr lang="et-EE" sz="1400"/>
            <a:t>5000, 10000 ja 25000 päeva vanaks.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1695451</xdr:colOff>
      <xdr:row>13</xdr:row>
      <xdr:rowOff>76201</xdr:rowOff>
    </xdr:from>
    <xdr:ext cx="5191125" cy="1496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95451" y="3365501"/>
          <a:ext cx="5191125" cy="14967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108000" rtlCol="0" anchor="t">
          <a:spAutoFit/>
        </a:bodyPr>
        <a:lstStyle/>
        <a:p>
          <a:r>
            <a:rPr lang="et-EE" sz="1400"/>
            <a:t>2. Tabelis on andmed mõnesde reiside kohta. </a:t>
          </a:r>
        </a:p>
        <a:p>
          <a:r>
            <a:rPr lang="et-EE" sz="1400"/>
            <a:t>Leidke iga reisi pikkus päevades ja ühe päeva maksumus.</a:t>
          </a:r>
        </a:p>
        <a:p>
          <a:r>
            <a:rPr lang="et-EE" sz="1400"/>
            <a:t>Nummerdage reisid selle viimase näitaja alusel (fn rank).</a:t>
          </a:r>
        </a:p>
        <a:p>
          <a:endParaRPr lang="et-EE" sz="1400"/>
        </a:p>
        <a:p>
          <a:r>
            <a:rPr lang="et-EE" sz="1400"/>
            <a:t>Proovige sellele lehele lugeda ja kopeerida andmed ka failist reisid.txt.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638175</xdr:colOff>
      <xdr:row>0</xdr:row>
      <xdr:rowOff>28575</xdr:rowOff>
    </xdr:from>
    <xdr:ext cx="3375025" cy="194037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093325" y="28575"/>
          <a:ext cx="3375025" cy="1940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/>
            <a:t>3. Leida, mitu riiklikku püha on igas kuus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ning mitmel korral igas kuus langevad nad tööpäevadele.</a:t>
          </a:r>
          <a:endParaRPr lang="en-US">
            <a:effectLst/>
          </a:endParaRPr>
        </a:p>
        <a:p>
          <a:r>
            <a:rPr lang="et-EE" sz="1100"/>
            <a:t>:</a:t>
          </a:r>
        </a:p>
        <a:p>
          <a:r>
            <a:rPr lang="et-EE" sz="1100"/>
            <a:t>Kuu	Pühi</a:t>
          </a:r>
        </a:p>
        <a:p>
          <a:r>
            <a:rPr lang="et-EE" sz="1100"/>
            <a:t>Jaanuar	1</a:t>
          </a:r>
        </a:p>
        <a:p>
          <a:r>
            <a:rPr lang="et-EE" sz="1100"/>
            <a:t>Veebruar	1</a:t>
          </a:r>
        </a:p>
        <a:p>
          <a:r>
            <a:rPr lang="et-EE" sz="1100"/>
            <a:t>Märts	...</a:t>
          </a:r>
        </a:p>
        <a:p>
          <a:r>
            <a:rPr lang="et-EE" sz="1100"/>
            <a:t>...</a:t>
          </a:r>
        </a:p>
        <a:p>
          <a:r>
            <a:rPr lang="et-EE" sz="1100"/>
            <a:t>Detsember	3</a:t>
          </a:r>
        </a:p>
        <a:p>
          <a:r>
            <a:rPr lang="et-EE" sz="1100"/>
            <a:t>Kokku	...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600075</xdr:colOff>
      <xdr:row>0</xdr:row>
      <xdr:rowOff>85725</xdr:rowOff>
    </xdr:from>
    <xdr:ext cx="4248150" cy="10947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F17E0ED-A216-4905-86E3-C0877196695C}"/>
            </a:ext>
          </a:extLst>
        </xdr:cNvPr>
        <xdr:cNvSpPr txBox="1"/>
      </xdr:nvSpPr>
      <xdr:spPr>
        <a:xfrm>
          <a:off x="8890635" y="85725"/>
          <a:ext cx="4248150" cy="1094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400"/>
            <a:t>Leida</a:t>
          </a:r>
          <a:r>
            <a:rPr lang="en-US" sz="1400"/>
            <a:t> kavas iga saate (va. viimane) kestus.</a:t>
          </a:r>
        </a:p>
        <a:p>
          <a:r>
            <a:rPr lang="en-US" sz="1400"/>
            <a:t>Leida pikim</a:t>
          </a:r>
          <a:r>
            <a:rPr lang="et-EE" sz="1400"/>
            <a:t>a</a:t>
          </a:r>
          <a:r>
            <a:rPr lang="en-US" sz="1400"/>
            <a:t> saa</a:t>
          </a:r>
          <a:r>
            <a:rPr lang="et-EE" sz="1400"/>
            <a:t>t</a:t>
          </a:r>
          <a:r>
            <a:rPr lang="en-US" sz="1400"/>
            <a:t>e</a:t>
          </a:r>
          <a:r>
            <a:rPr lang="et-EE" sz="1400"/>
            <a:t> aeg.</a:t>
          </a:r>
        </a:p>
        <a:p>
          <a:r>
            <a:rPr lang="et-EE" sz="1400"/>
            <a:t>Koostada valem korraliku</a:t>
          </a:r>
          <a:r>
            <a:rPr lang="et-EE" sz="1400" baseline="0"/>
            <a:t> täislause moodustamiseks: </a:t>
          </a:r>
        </a:p>
        <a:p>
          <a:r>
            <a:rPr lang="et-EE" sz="1400" i="1" baseline="0"/>
            <a:t>Päeva pikim saade kestab ... minutit</a:t>
          </a:r>
          <a:endParaRPr lang="en-US" sz="1400" i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ntra.ttu.ee\home\irina.amitan\Documents\Irina\Sugis_2024\Tehtud_Har\Harjutus_02_T.xlsx" TargetMode="External"/><Relationship Id="rId1" Type="http://schemas.openxmlformats.org/officeDocument/2006/relationships/externalLinkPath" Target="file:///\\intra.ttu.ee\home\irina.amitan\Documents\Irina\Sugis_2024\Tehtud_Har\Harjutus_02_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ünniaeg"/>
      <sheetName val="Reisid"/>
      <sheetName val="Riigipühad"/>
      <sheetName val="Riigipühad (2)"/>
      <sheetName val="Tasu"/>
      <sheetName val="Saatekava"/>
      <sheetName val="Sheet1"/>
      <sheetName val="Abi"/>
    </sheetNames>
    <sheetDataSet>
      <sheetData sheetId="0"/>
      <sheetData sheetId="1"/>
      <sheetData sheetId="2">
        <row r="4">
          <cell r="H4">
            <v>1</v>
          </cell>
          <cell r="J4">
            <v>1</v>
          </cell>
        </row>
        <row r="5">
          <cell r="H5">
            <v>2</v>
          </cell>
          <cell r="J5">
            <v>1</v>
          </cell>
        </row>
        <row r="6">
          <cell r="H6">
            <v>3</v>
          </cell>
          <cell r="J6">
            <v>2</v>
          </cell>
        </row>
        <row r="7">
          <cell r="H7">
            <v>4</v>
          </cell>
          <cell r="J7">
            <v>0</v>
          </cell>
        </row>
        <row r="8">
          <cell r="H8">
            <v>5</v>
          </cell>
          <cell r="J8">
            <v>2</v>
          </cell>
        </row>
        <row r="9">
          <cell r="H9">
            <v>6</v>
          </cell>
          <cell r="J9">
            <v>2</v>
          </cell>
        </row>
        <row r="10">
          <cell r="H10">
            <v>7</v>
          </cell>
          <cell r="J10">
            <v>0</v>
          </cell>
        </row>
        <row r="11">
          <cell r="H11">
            <v>8</v>
          </cell>
          <cell r="J11">
            <v>1</v>
          </cell>
        </row>
        <row r="12">
          <cell r="H12">
            <v>9</v>
          </cell>
          <cell r="J12">
            <v>0</v>
          </cell>
        </row>
        <row r="13">
          <cell r="H13">
            <v>10</v>
          </cell>
          <cell r="J13">
            <v>0</v>
          </cell>
        </row>
        <row r="14">
          <cell r="H14">
            <v>11</v>
          </cell>
          <cell r="J14">
            <v>0</v>
          </cell>
        </row>
        <row r="15">
          <cell r="H15">
            <v>12</v>
          </cell>
          <cell r="J15">
            <v>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"/>
  <sheetViews>
    <sheetView tabSelected="1" zoomScaleNormal="100" workbookViewId="0">
      <selection activeCell="N6" sqref="N6"/>
    </sheetView>
  </sheetViews>
  <sheetFormatPr defaultColWidth="9.109375" defaultRowHeight="18" x14ac:dyDescent="0.35"/>
  <cols>
    <col min="1" max="1" width="31" style="1" customWidth="1"/>
    <col min="2" max="2" width="21.44140625" style="1" customWidth="1"/>
    <col min="3" max="3" width="20.5546875" style="1" customWidth="1"/>
    <col min="4" max="4" width="15.5546875" style="1" customWidth="1"/>
    <col min="5" max="5" width="19.6640625" style="1" customWidth="1"/>
    <col min="6" max="6" width="14.44140625" style="1" bestFit="1" customWidth="1"/>
    <col min="7" max="7" width="7" style="1" bestFit="1" customWidth="1"/>
    <col min="8" max="8" width="6.6640625" style="1" customWidth="1"/>
    <col min="9" max="16384" width="9.109375" style="1"/>
  </cols>
  <sheetData>
    <row r="1" spans="1:7" ht="21" x14ac:dyDescent="0.4">
      <c r="A1" s="50" t="s">
        <v>82</v>
      </c>
    </row>
    <row r="2" spans="1:7" ht="18.600000000000001" thickBot="1" x14ac:dyDescent="0.4"/>
    <row r="3" spans="1:7" ht="18.600000000000001" thickBot="1" x14ac:dyDescent="0.4">
      <c r="A3" s="1" t="s">
        <v>0</v>
      </c>
      <c r="B3" s="24">
        <v>36585</v>
      </c>
      <c r="D3" s="31" t="s">
        <v>84</v>
      </c>
      <c r="E3" s="1" t="s">
        <v>46</v>
      </c>
      <c r="F3" s="19">
        <f ca="1">B4-B3</f>
        <v>8961</v>
      </c>
      <c r="G3" s="32" t="str">
        <f ca="1">IF(F3="","",_xlfn.FORMULATEXT(F3))</f>
        <v>=B4-B3</v>
      </c>
    </row>
    <row r="4" spans="1:7" x14ac:dyDescent="0.35">
      <c r="A4" s="1" t="s">
        <v>68</v>
      </c>
      <c r="B4" s="12">
        <f ca="1">TODAY()</f>
        <v>45546</v>
      </c>
      <c r="E4" s="1" t="s">
        <v>77</v>
      </c>
      <c r="F4" s="19">
        <f ca="1">IF(B4&gt;=B10,B9-YEAR(B3),B9-YEAR(B3)-1)</f>
        <v>24</v>
      </c>
      <c r="G4" s="32" t="str">
        <f t="shared" ref="G4:G5" ca="1" si="0">IF(F4="","",_xlfn.FORMULATEXT(F4))</f>
        <v>=IF(B4&gt;=B10;B9-YEAR(B3);B9-YEAR(B3)-1)</v>
      </c>
    </row>
    <row r="5" spans="1:7" ht="36" x14ac:dyDescent="0.35">
      <c r="B5" s="32" t="str">
        <f ca="1">IF(B4="","",_xlfn.FORMULATEXT(B4))</f>
        <v>=TODAY()</v>
      </c>
      <c r="E5" s="29" t="s">
        <v>76</v>
      </c>
      <c r="F5" s="25">
        <f ca="1">INT(F3/365.25)</f>
        <v>24</v>
      </c>
      <c r="G5" s="32" t="str">
        <f t="shared" ca="1" si="0"/>
        <v>=INT(F3/365,25)</v>
      </c>
    </row>
    <row r="6" spans="1:7" x14ac:dyDescent="0.35">
      <c r="B6" s="12"/>
      <c r="E6" s="29"/>
      <c r="F6" s="30"/>
    </row>
    <row r="7" spans="1:7" x14ac:dyDescent="0.35">
      <c r="B7" s="32" t="str">
        <f ca="1">IF(B9="","",_xlfn.FORMULATEXT(B9))</f>
        <v>=YEAR(B4)</v>
      </c>
      <c r="C7" s="32" t="str">
        <f ca="1">IF(C9="","",_xlfn.FORMULATEXT(C9))</f>
        <v>=B9+1</v>
      </c>
    </row>
    <row r="8" spans="1:7" x14ac:dyDescent="0.35">
      <c r="B8" s="14" t="s">
        <v>69</v>
      </c>
      <c r="C8" s="14" t="s">
        <v>70</v>
      </c>
    </row>
    <row r="9" spans="1:7" x14ac:dyDescent="0.35">
      <c r="A9" s="19" t="s">
        <v>71</v>
      </c>
      <c r="B9" s="19">
        <f ca="1">YEAR(B4)</f>
        <v>2024</v>
      </c>
      <c r="C9" s="19">
        <f ca="1">B9+1</f>
        <v>2025</v>
      </c>
      <c r="D9" s="12"/>
    </row>
    <row r="10" spans="1:7" x14ac:dyDescent="0.35">
      <c r="A10" s="19" t="s">
        <v>72</v>
      </c>
      <c r="B10" s="20">
        <f ca="1">DATE(B9,MONTH(B3),DAY(B3))</f>
        <v>45351</v>
      </c>
      <c r="C10" s="20">
        <f ca="1">DATE(C9,MONTH(B3),DAY(B3))</f>
        <v>45717</v>
      </c>
      <c r="D10" s="25"/>
    </row>
    <row r="11" spans="1:7" x14ac:dyDescent="0.35">
      <c r="A11" s="19" t="s">
        <v>73</v>
      </c>
      <c r="B11" s="19">
        <f ca="1">WEEKDAY(B10,2)</f>
        <v>4</v>
      </c>
      <c r="C11" s="19">
        <f ca="1">WEEKDAY(C10,2)</f>
        <v>6</v>
      </c>
    </row>
    <row r="12" spans="1:7" x14ac:dyDescent="0.35">
      <c r="B12" s="32" t="str">
        <f ca="1">IF(B11="","",_xlfn.FORMULATEXT(B11))</f>
        <v>=WEEKDAY(B10;2)</v>
      </c>
      <c r="C12" s="32" t="str">
        <f ca="1">IF(C11="","",_xlfn.FORMULATEXT(C11))</f>
        <v>=WEEKDAY(C10;2)</v>
      </c>
    </row>
    <row r="16" spans="1:7" x14ac:dyDescent="0.35">
      <c r="A16" s="19" t="s">
        <v>47</v>
      </c>
      <c r="B16" s="20">
        <f ca="1">IF(B4&gt;=B10,C10,B10)</f>
        <v>45717</v>
      </c>
      <c r="C16" s="19" t="s">
        <v>48</v>
      </c>
      <c r="D16" s="19">
        <f ca="1">B16-B4</f>
        <v>171</v>
      </c>
      <c r="E16" s="19" t="s">
        <v>49</v>
      </c>
    </row>
    <row r="17" spans="1:5" x14ac:dyDescent="0.35">
      <c r="B17" s="32" t="str">
        <f ca="1">IF(B16="","",_xlfn.FORMULATEXT(B16))</f>
        <v>=IF(B4&gt;=B10;C10;B10)</v>
      </c>
      <c r="D17" s="32" t="str">
        <f ca="1">IF(D16="","",_xlfn.FORMULATEXT(D16))</f>
        <v>=B16-B4</v>
      </c>
    </row>
    <row r="19" spans="1:5" ht="36" x14ac:dyDescent="0.35">
      <c r="A19" s="13" t="s">
        <v>74</v>
      </c>
      <c r="B19" s="28" t="s">
        <v>75</v>
      </c>
      <c r="D19" s="28" t="s">
        <v>103</v>
      </c>
    </row>
    <row r="20" spans="1:5" x14ac:dyDescent="0.35">
      <c r="A20" s="18">
        <v>5000</v>
      </c>
      <c r="B20" s="20">
        <f>$B$3+A20</f>
        <v>41585</v>
      </c>
      <c r="C20" s="32" t="str">
        <f t="shared" ref="C20:C22" ca="1" si="1">IF(B20="","",_xlfn.FORMULATEXT(B20))</f>
        <v>=$B$3+A20</v>
      </c>
      <c r="D20" s="1">
        <f>INT(A20/365.25)</f>
        <v>13</v>
      </c>
      <c r="E20" s="32" t="str">
        <f t="shared" ref="E20:E22" ca="1" si="2">IF(D20="","",_xlfn.FORMULATEXT(D20))</f>
        <v>=INT(A20/365,25)</v>
      </c>
    </row>
    <row r="21" spans="1:5" x14ac:dyDescent="0.35">
      <c r="A21" s="18">
        <v>10000</v>
      </c>
      <c r="B21" s="20">
        <f t="shared" ref="B21:B22" si="3">$B$3+A21</f>
        <v>46585</v>
      </c>
      <c r="C21" s="32" t="str">
        <f t="shared" ca="1" si="1"/>
        <v>=$B$3+A21</v>
      </c>
      <c r="D21" s="1">
        <f t="shared" ref="D21:D22" si="4">INT(A21/365.25)</f>
        <v>27</v>
      </c>
      <c r="E21" s="32" t="str">
        <f t="shared" ca="1" si="2"/>
        <v>=INT(A21/365,25)</v>
      </c>
    </row>
    <row r="22" spans="1:5" x14ac:dyDescent="0.35">
      <c r="A22" s="18">
        <v>25000</v>
      </c>
      <c r="B22" s="20">
        <f t="shared" si="3"/>
        <v>61585</v>
      </c>
      <c r="C22" s="32" t="str">
        <f t="shared" ca="1" si="1"/>
        <v>=$B$3+A22</v>
      </c>
      <c r="D22" s="1">
        <f t="shared" si="4"/>
        <v>68</v>
      </c>
      <c r="E22" s="32" t="str">
        <f t="shared" ca="1" si="2"/>
        <v>=INT(A22/365,25)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B683C-94AB-44C3-8DFA-15CFA99B2076}">
  <dimension ref="G5:R19"/>
  <sheetViews>
    <sheetView workbookViewId="0">
      <selection activeCell="N10" sqref="N10"/>
    </sheetView>
  </sheetViews>
  <sheetFormatPr defaultRowHeight="14.4" x14ac:dyDescent="0.3"/>
  <sheetData>
    <row r="5" spans="7:18" x14ac:dyDescent="0.3">
      <c r="G5">
        <v>23</v>
      </c>
      <c r="J5" s="52"/>
      <c r="K5" s="52"/>
      <c r="L5" s="52"/>
      <c r="O5" t="s">
        <v>106</v>
      </c>
      <c r="P5" t="s">
        <v>107</v>
      </c>
      <c r="Q5" t="s">
        <v>108</v>
      </c>
      <c r="R5" t="s">
        <v>109</v>
      </c>
    </row>
    <row r="6" spans="7:18" x14ac:dyDescent="0.3">
      <c r="G6">
        <v>12</v>
      </c>
      <c r="J6" s="52"/>
      <c r="K6" s="52"/>
      <c r="L6" s="52"/>
      <c r="O6">
        <v>1</v>
      </c>
      <c r="P6">
        <v>3</v>
      </c>
      <c r="Q6">
        <v>4</v>
      </c>
      <c r="R6">
        <v>6</v>
      </c>
    </row>
    <row r="7" spans="7:18" x14ac:dyDescent="0.3">
      <c r="G7">
        <v>1</v>
      </c>
      <c r="J7" s="52"/>
      <c r="K7" s="52"/>
      <c r="L7" s="52"/>
      <c r="O7">
        <v>2</v>
      </c>
      <c r="P7">
        <v>-1</v>
      </c>
      <c r="Q7">
        <v>2</v>
      </c>
      <c r="R7">
        <v>5</v>
      </c>
    </row>
    <row r="8" spans="7:18" x14ac:dyDescent="0.3">
      <c r="G8">
        <v>-10</v>
      </c>
      <c r="J8" s="52"/>
      <c r="K8" s="52"/>
      <c r="L8" s="52"/>
      <c r="O8">
        <v>3</v>
      </c>
      <c r="P8">
        <v>-5</v>
      </c>
      <c r="Q8">
        <v>0</v>
      </c>
      <c r="R8">
        <v>4</v>
      </c>
    </row>
    <row r="9" spans="7:18" x14ac:dyDescent="0.3">
      <c r="G9">
        <v>-21</v>
      </c>
      <c r="J9" s="52"/>
      <c r="K9" s="52"/>
      <c r="L9" s="52"/>
      <c r="O9">
        <v>4</v>
      </c>
      <c r="P9">
        <v>-9</v>
      </c>
      <c r="Q9">
        <v>-2</v>
      </c>
      <c r="R9">
        <v>3</v>
      </c>
    </row>
    <row r="10" spans="7:18" x14ac:dyDescent="0.3">
      <c r="G10">
        <v>-32</v>
      </c>
      <c r="O10">
        <v>5</v>
      </c>
      <c r="P10">
        <v>-13</v>
      </c>
      <c r="Q10">
        <v>-4</v>
      </c>
      <c r="R10">
        <v>2</v>
      </c>
    </row>
    <row r="11" spans="7:18" x14ac:dyDescent="0.3">
      <c r="G11">
        <v>-43</v>
      </c>
      <c r="O11">
        <v>6</v>
      </c>
      <c r="P11">
        <v>-17</v>
      </c>
      <c r="Q11">
        <v>-6</v>
      </c>
      <c r="R11">
        <v>1</v>
      </c>
    </row>
    <row r="12" spans="7:18" x14ac:dyDescent="0.3">
      <c r="G12">
        <v>-54</v>
      </c>
      <c r="O12">
        <v>7</v>
      </c>
      <c r="P12">
        <v>-21</v>
      </c>
      <c r="Q12">
        <v>-8</v>
      </c>
      <c r="R12">
        <v>0</v>
      </c>
    </row>
    <row r="13" spans="7:18" x14ac:dyDescent="0.3">
      <c r="G13">
        <v>-65</v>
      </c>
      <c r="O13">
        <v>8</v>
      </c>
      <c r="P13">
        <v>-25</v>
      </c>
      <c r="Q13">
        <v>-10</v>
      </c>
      <c r="R13">
        <v>-1</v>
      </c>
    </row>
    <row r="14" spans="7:18" x14ac:dyDescent="0.3">
      <c r="G14">
        <v>-76</v>
      </c>
      <c r="O14">
        <v>9</v>
      </c>
      <c r="P14">
        <v>-29</v>
      </c>
      <c r="Q14">
        <v>-12</v>
      </c>
      <c r="R14">
        <v>-2</v>
      </c>
    </row>
    <row r="15" spans="7:18" x14ac:dyDescent="0.3">
      <c r="G15">
        <v>-87</v>
      </c>
      <c r="O15">
        <v>10</v>
      </c>
      <c r="P15">
        <v>-33</v>
      </c>
      <c r="Q15">
        <v>-14</v>
      </c>
      <c r="R15">
        <v>-3</v>
      </c>
    </row>
    <row r="16" spans="7:18" x14ac:dyDescent="0.3">
      <c r="G16">
        <v>-98</v>
      </c>
      <c r="O16">
        <v>11</v>
      </c>
      <c r="P16">
        <v>-37</v>
      </c>
      <c r="Q16">
        <v>-16</v>
      </c>
      <c r="R16">
        <v>-4</v>
      </c>
    </row>
    <row r="17" spans="7:7" x14ac:dyDescent="0.3">
      <c r="G17">
        <v>-109</v>
      </c>
    </row>
    <row r="18" spans="7:7" x14ac:dyDescent="0.3">
      <c r="G18">
        <v>-120</v>
      </c>
    </row>
    <row r="19" spans="7:7" x14ac:dyDescent="0.3">
      <c r="G19">
        <v>-131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4"/>
  <sheetViews>
    <sheetView zoomScaleNormal="100" workbookViewId="0">
      <selection activeCell="H27" sqref="H27"/>
    </sheetView>
  </sheetViews>
  <sheetFormatPr defaultColWidth="9.109375" defaultRowHeight="15.6" x14ac:dyDescent="0.3"/>
  <cols>
    <col min="1" max="1" width="30" style="2" customWidth="1"/>
    <col min="2" max="2" width="28.44140625" style="2" customWidth="1"/>
    <col min="3" max="3" width="12.33203125" style="2" customWidth="1"/>
    <col min="4" max="4" width="13" style="2" customWidth="1"/>
    <col min="5" max="5" width="9.6640625" style="2" customWidth="1"/>
    <col min="6" max="6" width="15.5546875" style="2" bestFit="1" customWidth="1"/>
    <col min="7" max="7" width="18.33203125" style="2" customWidth="1"/>
    <col min="8" max="8" width="10.6640625" style="2" customWidth="1"/>
    <col min="9" max="9" width="3.5546875" style="2" customWidth="1"/>
    <col min="10" max="10" width="9.109375" style="2"/>
    <col min="11" max="11" width="40.6640625" style="2" bestFit="1" customWidth="1"/>
    <col min="12" max="12" width="28.6640625" style="2" bestFit="1" customWidth="1"/>
    <col min="13" max="13" width="10.6640625" style="2" bestFit="1" customWidth="1"/>
    <col min="14" max="16384" width="9.109375" style="2"/>
  </cols>
  <sheetData>
    <row r="1" spans="1:13" ht="17.399999999999999" x14ac:dyDescent="0.3">
      <c r="A1" s="51" t="s">
        <v>81</v>
      </c>
      <c r="H1" s="2" t="s">
        <v>66</v>
      </c>
    </row>
    <row r="2" spans="1:13" x14ac:dyDescent="0.3">
      <c r="D2" s="33" t="str">
        <f ca="1">IF(E6="","",_xlfn.FORMULATEXT(E6))</f>
        <v>=VALUE(RIGHT(Aeg;10))</v>
      </c>
      <c r="H2" s="33"/>
    </row>
    <row r="3" spans="1:13" x14ac:dyDescent="0.3">
      <c r="B3" s="33"/>
      <c r="C3" s="33"/>
      <c r="D3" s="33" t="str">
        <f t="shared" ref="D3:H3" ca="1" si="0">IF(D6="","",_xlfn.FORMULATEXT(D6))</f>
        <v>=VALUE(MID(Aeg;6;10))</v>
      </c>
      <c r="E3" s="33"/>
      <c r="F3" s="33" t="str">
        <f ca="1">IF(F6="","",_xlfn.FORMULATEXT(F6))</f>
        <v>=Lõpp-Algus+1</v>
      </c>
      <c r="G3" s="33" t="str">
        <f ca="1">IF(G6="","",_xlfn.FORMULATEXT(G6))</f>
        <v>=Hind/Kestus</v>
      </c>
      <c r="H3" s="33" t="str">
        <f t="shared" ca="1" si="0"/>
        <v>=RANK.EQ(Päeva_maksumus;Päeva_maksumus;1)</v>
      </c>
    </row>
    <row r="4" spans="1:13" x14ac:dyDescent="0.3">
      <c r="H4" s="2" t="str">
        <f ca="1">_xlfn.FORMULATEXT(H6)</f>
        <v>=RANK.EQ(Päeva_maksumus;Päeva_maksumus;1)</v>
      </c>
    </row>
    <row r="5" spans="1:13" s="46" customFormat="1" ht="24.75" customHeight="1" x14ac:dyDescent="0.3">
      <c r="A5" s="35" t="s">
        <v>2</v>
      </c>
      <c r="B5" s="35" t="s">
        <v>3</v>
      </c>
      <c r="C5" s="35" t="s">
        <v>4</v>
      </c>
      <c r="D5" s="35" t="s">
        <v>5</v>
      </c>
      <c r="E5" s="44" t="s">
        <v>6</v>
      </c>
      <c r="F5" s="35" t="s">
        <v>67</v>
      </c>
      <c r="G5" s="45" t="s">
        <v>79</v>
      </c>
      <c r="H5" s="45" t="s">
        <v>78</v>
      </c>
      <c r="K5" s="46" t="s">
        <v>2</v>
      </c>
      <c r="L5" s="46" t="s">
        <v>3</v>
      </c>
      <c r="M5" s="46" t="s">
        <v>4</v>
      </c>
    </row>
    <row r="6" spans="1:13" x14ac:dyDescent="0.3">
      <c r="A6" s="2" t="s">
        <v>89</v>
      </c>
      <c r="B6" s="27" t="s">
        <v>90</v>
      </c>
      <c r="C6" s="47">
        <v>959</v>
      </c>
      <c r="D6" s="48" cm="1">
        <f t="array" ref="D6:D13">VALUE(MID(Aeg,6,10))</f>
        <v>45346</v>
      </c>
      <c r="E6" s="48" cm="1">
        <f t="array" ref="E6:E13">VALUE(RIGHT(Aeg,10))</f>
        <v>45353</v>
      </c>
      <c r="F6" s="38" cm="1">
        <f t="array" ref="F6:F13">Lõpp-Algus+1</f>
        <v>8</v>
      </c>
      <c r="G6" s="54" cm="1">
        <f t="array" ref="G6:G13">Hind/Kestus</f>
        <v>119.875</v>
      </c>
      <c r="H6" s="38" cm="1">
        <f t="array" ref="H6:H13">_xlfn.RANK.EQ(Päeva_maksumus,Päeva_maksumus,1)</f>
        <v>2</v>
      </c>
      <c r="K6" s="2" t="s">
        <v>89</v>
      </c>
      <c r="L6" s="2" t="s">
        <v>90</v>
      </c>
      <c r="M6" s="49">
        <v>959</v>
      </c>
    </row>
    <row r="7" spans="1:13" x14ac:dyDescent="0.3">
      <c r="A7" s="2" t="s">
        <v>91</v>
      </c>
      <c r="B7" s="27" t="s">
        <v>92</v>
      </c>
      <c r="C7" s="47">
        <v>1249</v>
      </c>
      <c r="D7" s="48">
        <v>45353</v>
      </c>
      <c r="E7" s="48">
        <v>45360</v>
      </c>
      <c r="F7" s="38">
        <v>8</v>
      </c>
      <c r="G7" s="54">
        <v>156.125</v>
      </c>
      <c r="H7" s="38">
        <v>5</v>
      </c>
      <c r="K7" s="2" t="s">
        <v>91</v>
      </c>
      <c r="L7" s="2" t="s">
        <v>92</v>
      </c>
      <c r="M7" s="49">
        <v>1249</v>
      </c>
    </row>
    <row r="8" spans="1:13" x14ac:dyDescent="0.3">
      <c r="A8" s="2" t="s">
        <v>93</v>
      </c>
      <c r="B8" s="27" t="s">
        <v>92</v>
      </c>
      <c r="C8" s="47">
        <v>799</v>
      </c>
      <c r="D8" s="48">
        <v>45353</v>
      </c>
      <c r="E8" s="48">
        <v>45360</v>
      </c>
      <c r="F8" s="38">
        <v>8</v>
      </c>
      <c r="G8" s="54">
        <v>99.875</v>
      </c>
      <c r="H8" s="38">
        <v>1</v>
      </c>
      <c r="K8" s="2" t="s">
        <v>93</v>
      </c>
      <c r="L8" s="2" t="s">
        <v>92</v>
      </c>
      <c r="M8" s="49">
        <v>799</v>
      </c>
    </row>
    <row r="9" spans="1:13" x14ac:dyDescent="0.3">
      <c r="A9" s="2" t="s">
        <v>94</v>
      </c>
      <c r="B9" s="27" t="s">
        <v>92</v>
      </c>
      <c r="C9" s="47">
        <v>1199</v>
      </c>
      <c r="D9" s="48">
        <v>45353</v>
      </c>
      <c r="E9" s="48">
        <v>45360</v>
      </c>
      <c r="F9" s="38">
        <v>8</v>
      </c>
      <c r="G9" s="54">
        <v>149.875</v>
      </c>
      <c r="H9" s="38">
        <v>4</v>
      </c>
      <c r="K9" s="2" t="s">
        <v>94</v>
      </c>
      <c r="L9" s="2" t="s">
        <v>92</v>
      </c>
      <c r="M9" s="49">
        <v>1199</v>
      </c>
    </row>
    <row r="10" spans="1:13" x14ac:dyDescent="0.3">
      <c r="A10" s="2" t="s">
        <v>95</v>
      </c>
      <c r="B10" s="27" t="s">
        <v>96</v>
      </c>
      <c r="C10" s="47">
        <v>1139</v>
      </c>
      <c r="D10" s="48">
        <v>45359</v>
      </c>
      <c r="E10" s="48">
        <v>45366</v>
      </c>
      <c r="F10" s="53">
        <v>8</v>
      </c>
      <c r="G10" s="54">
        <v>142.375</v>
      </c>
      <c r="H10" s="38">
        <v>3</v>
      </c>
      <c r="K10" s="2" t="s">
        <v>95</v>
      </c>
      <c r="L10" s="2" t="s">
        <v>96</v>
      </c>
      <c r="M10" s="49">
        <v>1139</v>
      </c>
    </row>
    <row r="11" spans="1:13" x14ac:dyDescent="0.3">
      <c r="A11" s="2" t="s">
        <v>97</v>
      </c>
      <c r="B11" s="27" t="s">
        <v>98</v>
      </c>
      <c r="C11" s="47">
        <v>3499</v>
      </c>
      <c r="D11" s="48">
        <v>45361</v>
      </c>
      <c r="E11" s="48">
        <v>45370</v>
      </c>
      <c r="F11" s="53">
        <v>10</v>
      </c>
      <c r="G11" s="54">
        <v>349.9</v>
      </c>
      <c r="H11" s="38">
        <v>8</v>
      </c>
      <c r="K11" s="2" t="s">
        <v>110</v>
      </c>
      <c r="L11" s="2" t="s">
        <v>98</v>
      </c>
      <c r="M11" s="49">
        <v>3499</v>
      </c>
    </row>
    <row r="12" spans="1:13" x14ac:dyDescent="0.3">
      <c r="A12" s="2" t="s">
        <v>99</v>
      </c>
      <c r="B12" s="27" t="s">
        <v>100</v>
      </c>
      <c r="C12" s="47">
        <v>1999</v>
      </c>
      <c r="D12" s="48">
        <v>45362</v>
      </c>
      <c r="E12" s="48">
        <v>45373</v>
      </c>
      <c r="F12" s="53">
        <v>12</v>
      </c>
      <c r="G12" s="54">
        <v>166.58333333333334</v>
      </c>
      <c r="H12" s="38">
        <v>6</v>
      </c>
      <c r="K12" s="2" t="s">
        <v>99</v>
      </c>
      <c r="L12" s="2" t="s">
        <v>100</v>
      </c>
      <c r="M12" s="49">
        <v>1999</v>
      </c>
    </row>
    <row r="13" spans="1:13" x14ac:dyDescent="0.3">
      <c r="A13" s="2" t="s">
        <v>101</v>
      </c>
      <c r="B13" s="27" t="s">
        <v>102</v>
      </c>
      <c r="C13" s="47">
        <v>999</v>
      </c>
      <c r="D13" s="48">
        <v>45399</v>
      </c>
      <c r="E13" s="48">
        <v>45403</v>
      </c>
      <c r="F13" s="53">
        <v>5</v>
      </c>
      <c r="G13" s="54">
        <v>199.8</v>
      </c>
      <c r="H13" s="38">
        <v>7</v>
      </c>
      <c r="K13" s="2" t="s">
        <v>101</v>
      </c>
      <c r="L13" s="2" t="s">
        <v>102</v>
      </c>
      <c r="M13" s="49">
        <v>999</v>
      </c>
    </row>
    <row r="14" spans="1:13" x14ac:dyDescent="0.3">
      <c r="C14" s="49"/>
      <c r="D14" s="3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0"/>
  <sheetViews>
    <sheetView zoomScaleNormal="100" workbookViewId="0">
      <selection activeCell="P12" sqref="P12"/>
    </sheetView>
  </sheetViews>
  <sheetFormatPr defaultColWidth="9.109375" defaultRowHeight="15.6" x14ac:dyDescent="0.3"/>
  <cols>
    <col min="1" max="1" width="15.44140625" style="2" customWidth="1"/>
    <col min="2" max="2" width="20.5546875" style="2" customWidth="1"/>
    <col min="3" max="3" width="7.44140625" style="2" customWidth="1"/>
    <col min="4" max="4" width="7.5546875" style="2" customWidth="1"/>
    <col min="5" max="5" width="14.44140625" style="2" customWidth="1"/>
    <col min="6" max="6" width="14.33203125" style="2" bestFit="1" customWidth="1"/>
    <col min="7" max="7" width="5.44140625" style="2" customWidth="1"/>
    <col min="8" max="8" width="7.5546875" style="2" customWidth="1"/>
    <col min="9" max="9" width="12.44140625" style="2" customWidth="1"/>
    <col min="10" max="10" width="14.5546875" style="2" customWidth="1"/>
    <col min="11" max="16384" width="9.109375" style="2"/>
  </cols>
  <sheetData>
    <row r="1" spans="1:10" ht="17.399999999999999" x14ac:dyDescent="0.3">
      <c r="A1" s="51" t="s">
        <v>80</v>
      </c>
      <c r="F1" s="33" t="str">
        <f t="shared" ref="F1" ca="1" si="0">IF(F5="","",_xlfn.FORMULATEXT(F5))</f>
        <v>=INDEX(päev;Np_nr)</v>
      </c>
      <c r="I1" s="33" t="e">
        <f t="shared" ref="I1:J1" ca="1" si="1">IF(I5="","",_xlfn.FORMULATEXT(I5))</f>
        <v>#N/A</v>
      </c>
      <c r="J1" s="33" t="str">
        <f t="shared" ca="1" si="1"/>
        <v>=COUNTIF(Kuu_nr;Kuu)</v>
      </c>
    </row>
    <row r="2" spans="1:10" ht="17.399999999999999" x14ac:dyDescent="0.3">
      <c r="A2" s="51"/>
      <c r="C2" s="55" t="str">
        <f ca="1">IF(C5="","",_xlfn.FORMULATEXT(C5))</f>
        <v>=MONTH(Kuupäev)</v>
      </c>
      <c r="D2" s="55"/>
      <c r="E2" s="55"/>
      <c r="F2" s="33"/>
      <c r="I2" s="33"/>
      <c r="J2" s="33"/>
    </row>
    <row r="3" spans="1:10" x14ac:dyDescent="0.3">
      <c r="D3" s="2" t="str">
        <f ca="1">_xlfn.FORMULATEXT(D5)</f>
        <v>=WEEKDAY(Kuupäev;2)</v>
      </c>
    </row>
    <row r="4" spans="1:10" ht="31.2" x14ac:dyDescent="0.3">
      <c r="A4" s="34" t="s">
        <v>1</v>
      </c>
      <c r="B4" s="34" t="s">
        <v>19</v>
      </c>
      <c r="C4" s="34" t="s">
        <v>85</v>
      </c>
      <c r="D4" s="34" t="s">
        <v>86</v>
      </c>
      <c r="E4" s="35" t="s">
        <v>87</v>
      </c>
      <c r="F4" s="35" t="s">
        <v>88</v>
      </c>
      <c r="H4" s="34" t="s">
        <v>104</v>
      </c>
      <c r="I4" s="34" t="s">
        <v>111</v>
      </c>
      <c r="J4" s="35" t="s">
        <v>112</v>
      </c>
    </row>
    <row r="5" spans="1:10" x14ac:dyDescent="0.3">
      <c r="A5" s="36">
        <v>45292</v>
      </c>
      <c r="B5" s="37" t="s">
        <v>7</v>
      </c>
      <c r="C5" s="38" cm="1">
        <f t="array" ref="C5:C16">MONTH(Kuupäev)</f>
        <v>1</v>
      </c>
      <c r="D5" s="38" cm="1">
        <f t="array" ref="D5:D16">WEEKDAY(Kuupäev,2)</f>
        <v>1</v>
      </c>
      <c r="E5" s="38" t="str" cm="1">
        <f t="array" ref="E5:E16">TEXT(Kuupäev,"dddd")</f>
        <v>esmaspäev</v>
      </c>
      <c r="F5" s="38" t="str" cm="1">
        <f t="array" ref="F5:F16">INDEX(päev,Np_nr)</f>
        <v>Esmaspäev</v>
      </c>
      <c r="H5" s="6">
        <v>1</v>
      </c>
      <c r="I5" s="38" t="s">
        <v>113</v>
      </c>
      <c r="J5" s="38" cm="1">
        <f t="array" ref="J5:J16">COUNTIF(Kuu_nr,Kuu)</f>
        <v>1</v>
      </c>
    </row>
    <row r="6" spans="1:10" x14ac:dyDescent="0.3">
      <c r="A6" s="36">
        <v>45346</v>
      </c>
      <c r="B6" s="37" t="s">
        <v>8</v>
      </c>
      <c r="C6" s="38">
        <v>2</v>
      </c>
      <c r="D6" s="38">
        <v>6</v>
      </c>
      <c r="E6" s="38" t="str">
        <v>laupäev</v>
      </c>
      <c r="F6" s="38" t="str">
        <v>Laupäev</v>
      </c>
      <c r="H6" s="6">
        <v>2</v>
      </c>
      <c r="I6" s="38" t="s">
        <v>114</v>
      </c>
      <c r="J6" s="38">
        <v>1</v>
      </c>
    </row>
    <row r="7" spans="1:10" x14ac:dyDescent="0.3">
      <c r="A7" s="39">
        <v>45380</v>
      </c>
      <c r="B7" s="37" t="s">
        <v>9</v>
      </c>
      <c r="C7" s="38">
        <v>3</v>
      </c>
      <c r="D7" s="38">
        <v>5</v>
      </c>
      <c r="E7" s="38" t="str">
        <v>reede</v>
      </c>
      <c r="F7" s="38" t="str">
        <v>Reede</v>
      </c>
      <c r="H7" s="6">
        <v>3</v>
      </c>
      <c r="I7" s="38" t="s">
        <v>115</v>
      </c>
      <c r="J7" s="38">
        <v>2</v>
      </c>
    </row>
    <row r="8" spans="1:10" x14ac:dyDescent="0.3">
      <c r="A8" s="36">
        <v>45382</v>
      </c>
      <c r="B8" s="37" t="s">
        <v>10</v>
      </c>
      <c r="C8" s="38">
        <v>3</v>
      </c>
      <c r="D8" s="38">
        <v>7</v>
      </c>
      <c r="E8" s="38" t="str">
        <v>pühapäev</v>
      </c>
      <c r="F8" s="38" t="str">
        <v>Pühapäev</v>
      </c>
      <c r="H8" s="6">
        <v>4</v>
      </c>
      <c r="I8" s="38" t="s">
        <v>116</v>
      </c>
      <c r="J8" s="38">
        <v>0</v>
      </c>
    </row>
    <row r="9" spans="1:10" x14ac:dyDescent="0.3">
      <c r="A9" s="36">
        <v>45413</v>
      </c>
      <c r="B9" s="37" t="s">
        <v>11</v>
      </c>
      <c r="C9" s="38">
        <v>5</v>
      </c>
      <c r="D9" s="38">
        <v>3</v>
      </c>
      <c r="E9" s="38" t="str">
        <v>kolmapäev</v>
      </c>
      <c r="F9" s="38" t="str">
        <v>Kolmapäev</v>
      </c>
      <c r="H9" s="6">
        <v>5</v>
      </c>
      <c r="I9" s="38" t="s">
        <v>117</v>
      </c>
      <c r="J9" s="38">
        <v>2</v>
      </c>
    </row>
    <row r="10" spans="1:10" x14ac:dyDescent="0.3">
      <c r="A10" s="36">
        <v>45431</v>
      </c>
      <c r="B10" s="37" t="s">
        <v>12</v>
      </c>
      <c r="C10" s="38">
        <v>5</v>
      </c>
      <c r="D10" s="38">
        <v>7</v>
      </c>
      <c r="E10" s="38" t="str">
        <v>pühapäev</v>
      </c>
      <c r="F10" s="38" t="str">
        <v>Pühapäev</v>
      </c>
      <c r="H10" s="6">
        <v>6</v>
      </c>
      <c r="I10" s="38" t="s">
        <v>118</v>
      </c>
      <c r="J10" s="38">
        <v>2</v>
      </c>
    </row>
    <row r="11" spans="1:10" x14ac:dyDescent="0.3">
      <c r="A11" s="36">
        <v>45466</v>
      </c>
      <c r="B11" s="37" t="s">
        <v>13</v>
      </c>
      <c r="C11" s="38">
        <v>6</v>
      </c>
      <c r="D11" s="38">
        <v>7</v>
      </c>
      <c r="E11" s="38" t="str">
        <v>pühapäev</v>
      </c>
      <c r="F11" s="38" t="str">
        <v>Pühapäev</v>
      </c>
      <c r="H11" s="6">
        <v>7</v>
      </c>
      <c r="I11" s="38" t="s">
        <v>119</v>
      </c>
      <c r="J11" s="38">
        <v>0</v>
      </c>
    </row>
    <row r="12" spans="1:10" x14ac:dyDescent="0.3">
      <c r="A12" s="36">
        <v>45467</v>
      </c>
      <c r="B12" s="37" t="s">
        <v>14</v>
      </c>
      <c r="C12" s="38">
        <v>6</v>
      </c>
      <c r="D12" s="38">
        <v>1</v>
      </c>
      <c r="E12" s="38" t="str">
        <v>esmaspäev</v>
      </c>
      <c r="F12" s="38" t="str">
        <v>Esmaspäev</v>
      </c>
      <c r="H12" s="6">
        <v>8</v>
      </c>
      <c r="I12" s="38" t="s">
        <v>120</v>
      </c>
      <c r="J12" s="38">
        <v>1</v>
      </c>
    </row>
    <row r="13" spans="1:10" x14ac:dyDescent="0.3">
      <c r="A13" s="36">
        <v>45524</v>
      </c>
      <c r="B13" s="37" t="s">
        <v>15</v>
      </c>
      <c r="C13" s="38">
        <v>8</v>
      </c>
      <c r="D13" s="38">
        <v>2</v>
      </c>
      <c r="E13" s="38" t="str">
        <v>teisipäev</v>
      </c>
      <c r="F13" s="38" t="str">
        <v>Teisipäev</v>
      </c>
      <c r="H13" s="6">
        <v>9</v>
      </c>
      <c r="I13" s="38" t="s">
        <v>121</v>
      </c>
      <c r="J13" s="38">
        <v>0</v>
      </c>
    </row>
    <row r="14" spans="1:10" x14ac:dyDescent="0.3">
      <c r="A14" s="36">
        <v>45650</v>
      </c>
      <c r="B14" s="37" t="s">
        <v>16</v>
      </c>
      <c r="C14" s="38">
        <v>12</v>
      </c>
      <c r="D14" s="38">
        <v>2</v>
      </c>
      <c r="E14" s="38" t="str">
        <v>teisipäev</v>
      </c>
      <c r="F14" s="38" t="str">
        <v>Teisipäev</v>
      </c>
      <c r="H14" s="6">
        <v>10</v>
      </c>
      <c r="I14" s="38" t="s">
        <v>122</v>
      </c>
      <c r="J14" s="38">
        <v>0</v>
      </c>
    </row>
    <row r="15" spans="1:10" x14ac:dyDescent="0.3">
      <c r="A15" s="36">
        <v>45651</v>
      </c>
      <c r="B15" s="37" t="s">
        <v>17</v>
      </c>
      <c r="C15" s="38">
        <v>12</v>
      </c>
      <c r="D15" s="38">
        <v>3</v>
      </c>
      <c r="E15" s="38" t="str">
        <v>kolmapäev</v>
      </c>
      <c r="F15" s="38" t="str">
        <v>Kolmapäev</v>
      </c>
      <c r="H15" s="6">
        <v>11</v>
      </c>
      <c r="I15" s="38" t="s">
        <v>123</v>
      </c>
      <c r="J15" s="38">
        <v>0</v>
      </c>
    </row>
    <row r="16" spans="1:10" ht="16.2" thickBot="1" x14ac:dyDescent="0.35">
      <c r="A16" s="36">
        <v>45652</v>
      </c>
      <c r="B16" s="37" t="s">
        <v>18</v>
      </c>
      <c r="C16" s="38">
        <v>12</v>
      </c>
      <c r="D16" s="38">
        <v>4</v>
      </c>
      <c r="E16" s="38" t="str">
        <v>neljapäev</v>
      </c>
      <c r="F16" s="38" t="str">
        <v>Neljapäev</v>
      </c>
      <c r="H16" s="6">
        <v>12</v>
      </c>
      <c r="I16" s="38" t="s">
        <v>124</v>
      </c>
      <c r="J16" s="40">
        <v>3</v>
      </c>
    </row>
    <row r="17" spans="1:11" ht="16.2" thickBot="1" x14ac:dyDescent="0.35">
      <c r="H17" s="41" t="s">
        <v>30</v>
      </c>
      <c r="I17" s="42"/>
      <c r="J17" s="43">
        <f>SUM(Pühi)</f>
        <v>12</v>
      </c>
      <c r="K17" s="33" t="str">
        <f ca="1">IF(J17="","",_xlfn.FORMULATEXT(J17))</f>
        <v>=SUM(Pühi)</v>
      </c>
    </row>
    <row r="18" spans="1:11" x14ac:dyDescent="0.3">
      <c r="H18" s="2" t="s">
        <v>125</v>
      </c>
      <c r="J18" s="2">
        <f>COUNTIFS(Np_nr,"&lt;=5")</f>
        <v>8</v>
      </c>
    </row>
    <row r="19" spans="1:11" x14ac:dyDescent="0.3">
      <c r="A19" s="36"/>
      <c r="B19" s="37"/>
      <c r="J19" s="2" t="str">
        <f ca="1">_xlfn.FORMULATEXT(J18)</f>
        <v>=COUNTIFS(Np_nr;"&lt;=5")</v>
      </c>
    </row>
    <row r="20" spans="1:11" x14ac:dyDescent="0.3">
      <c r="A20" s="36"/>
      <c r="B20" s="37"/>
    </row>
    <row r="21" spans="1:11" x14ac:dyDescent="0.3">
      <c r="A21" s="39"/>
      <c r="B21" s="37"/>
    </row>
    <row r="22" spans="1:11" x14ac:dyDescent="0.3">
      <c r="A22" s="36"/>
      <c r="B22" s="37"/>
    </row>
    <row r="23" spans="1:11" x14ac:dyDescent="0.3">
      <c r="A23" s="36"/>
      <c r="B23" s="37"/>
    </row>
    <row r="24" spans="1:11" x14ac:dyDescent="0.3">
      <c r="A24" s="36"/>
      <c r="B24" s="37"/>
    </row>
    <row r="25" spans="1:11" x14ac:dyDescent="0.3">
      <c r="A25" s="36"/>
      <c r="B25" s="37"/>
    </row>
    <row r="26" spans="1:11" x14ac:dyDescent="0.3">
      <c r="A26" s="36"/>
      <c r="B26" s="37"/>
    </row>
    <row r="27" spans="1:11" x14ac:dyDescent="0.3">
      <c r="A27" s="36"/>
      <c r="B27" s="37"/>
    </row>
    <row r="28" spans="1:11" x14ac:dyDescent="0.3">
      <c r="A28" s="36"/>
      <c r="B28" s="37"/>
    </row>
    <row r="29" spans="1:11" x14ac:dyDescent="0.3">
      <c r="A29" s="36"/>
      <c r="B29" s="37"/>
    </row>
    <row r="30" spans="1:11" x14ac:dyDescent="0.3">
      <c r="A30" s="36"/>
      <c r="B30" s="37"/>
    </row>
  </sheetData>
  <mergeCells count="1">
    <mergeCell ref="C2:E2"/>
  </mergeCells>
  <phoneticPr fontId="14" type="noConversion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DB64A-3744-44FE-8FD7-4DAC823B9675}">
  <dimension ref="B2:I13"/>
  <sheetViews>
    <sheetView workbookViewId="0">
      <selection activeCell="N15" sqref="N15"/>
    </sheetView>
  </sheetViews>
  <sheetFormatPr defaultColWidth="9.109375" defaultRowHeight="15.6" x14ac:dyDescent="0.3"/>
  <cols>
    <col min="1" max="1" width="3.6640625" style="2" customWidth="1"/>
    <col min="2" max="2" width="13.109375" style="2" customWidth="1"/>
    <col min="3" max="3" width="9.33203125" style="2" bestFit="1" customWidth="1"/>
    <col min="4" max="4" width="8.33203125" style="2" customWidth="1"/>
    <col min="5" max="5" width="9.44140625" style="2" bestFit="1" customWidth="1"/>
    <col min="6" max="6" width="15.33203125" style="2" bestFit="1" customWidth="1"/>
    <col min="7" max="7" width="2.88671875" style="2" customWidth="1"/>
    <col min="8" max="8" width="9.44140625" style="2" bestFit="1" customWidth="1"/>
    <col min="9" max="16384" width="9.109375" style="2"/>
  </cols>
  <sheetData>
    <row r="2" spans="2:9" x14ac:dyDescent="0.3">
      <c r="B2" s="2" t="s">
        <v>35</v>
      </c>
      <c r="C2" s="56">
        <v>12</v>
      </c>
      <c r="H2" s="4" t="s">
        <v>36</v>
      </c>
    </row>
    <row r="3" spans="2:9" x14ac:dyDescent="0.3">
      <c r="C3" s="3"/>
    </row>
    <row r="4" spans="2:9" x14ac:dyDescent="0.3">
      <c r="B4" s="5" t="s">
        <v>20</v>
      </c>
      <c r="C4" s="5" t="s">
        <v>31</v>
      </c>
      <c r="D4" s="5" t="s">
        <v>32</v>
      </c>
      <c r="E4" s="5" t="s">
        <v>37</v>
      </c>
      <c r="F4" s="5" t="s">
        <v>38</v>
      </c>
    </row>
    <row r="5" spans="2:9" x14ac:dyDescent="0.3">
      <c r="B5" s="6" t="s">
        <v>22</v>
      </c>
      <c r="C5" s="7">
        <v>0.33333333333333331</v>
      </c>
      <c r="D5" s="7">
        <v>0.6875</v>
      </c>
      <c r="E5" s="8">
        <f>IF(Töölt&gt;Tööle,Töölt-Tööle,1+Töölt-Tööle)</f>
        <v>0.35416666666666669</v>
      </c>
      <c r="F5" s="9">
        <f>Tunde*Tunnitasu*24</f>
        <v>102</v>
      </c>
    </row>
    <row r="6" spans="2:9" x14ac:dyDescent="0.3">
      <c r="B6" s="6" t="s">
        <v>23</v>
      </c>
      <c r="C6" s="7">
        <v>0.75</v>
      </c>
      <c r="D6" s="7">
        <v>2.0833333333333332E-2</v>
      </c>
      <c r="E6" s="8">
        <f>IF(Töölt&gt;Tööle,Töölt-Tööle,1+Töölt-Tööle)</f>
        <v>0.27083333333333326</v>
      </c>
      <c r="F6" s="9">
        <f>Tunde*Tunnitasu*24</f>
        <v>77.999999999999972</v>
      </c>
    </row>
    <row r="7" spans="2:9" x14ac:dyDescent="0.3">
      <c r="B7" s="6" t="s">
        <v>24</v>
      </c>
      <c r="C7" s="7">
        <v>0.5</v>
      </c>
      <c r="D7" s="7">
        <v>0.83333333333333337</v>
      </c>
      <c r="E7" s="8">
        <f>IF(Töölt&gt;Tööle,Töölt-Tööle,1+Töölt-Tööle)</f>
        <v>0.33333333333333337</v>
      </c>
      <c r="F7" s="9">
        <f>Tunde*Tunnitasu*24</f>
        <v>96</v>
      </c>
    </row>
    <row r="8" spans="2:9" x14ac:dyDescent="0.3">
      <c r="B8" s="6" t="s">
        <v>25</v>
      </c>
      <c r="C8" s="7">
        <v>0.5625</v>
      </c>
      <c r="D8" s="7">
        <v>0.82291666666666663</v>
      </c>
      <c r="E8" s="8">
        <f>IF(Töölt&gt;Tööle,Töölt-Tööle,1+Töölt-Tööle)</f>
        <v>0.26041666666666663</v>
      </c>
      <c r="F8" s="9">
        <f>Tunde*Tunnitasu*24</f>
        <v>74.999999999999986</v>
      </c>
    </row>
    <row r="9" spans="2:9" x14ac:dyDescent="0.3">
      <c r="B9" s="6" t="s">
        <v>26</v>
      </c>
      <c r="C9" s="7">
        <v>0.58333333333333337</v>
      </c>
      <c r="D9" s="7">
        <v>7.2916666666666671E-2</v>
      </c>
      <c r="E9" s="8">
        <f>IF(Töölt&gt;Tööle,Töölt-Tööle,1+Töölt-Tööle)</f>
        <v>0.48958333333333337</v>
      </c>
      <c r="F9" s="9">
        <f>Tunde*Tunnitasu*24</f>
        <v>141</v>
      </c>
      <c r="G9" s="3"/>
      <c r="H9" s="3"/>
      <c r="I9" s="10"/>
    </row>
    <row r="10" spans="2:9" x14ac:dyDescent="0.3">
      <c r="H10" s="3"/>
    </row>
    <row r="11" spans="2:9" x14ac:dyDescent="0.3">
      <c r="B11" s="2" t="s">
        <v>33</v>
      </c>
      <c r="E11" s="11">
        <f>SUM(Tunde)</f>
        <v>1.7083333333333335</v>
      </c>
      <c r="F11" s="9">
        <f>SUM(Palk)</f>
        <v>492</v>
      </c>
      <c r="H11" s="3"/>
    </row>
    <row r="12" spans="2:9" x14ac:dyDescent="0.3">
      <c r="F12" s="2" t="s">
        <v>34</v>
      </c>
      <c r="H12" s="3"/>
    </row>
    <row r="13" spans="2:9" x14ac:dyDescent="0.3">
      <c r="H13" s="3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7994D-AE22-4374-A145-6435127303BF}">
  <dimension ref="A1:J27"/>
  <sheetViews>
    <sheetView workbookViewId="0">
      <selection activeCell="F11" sqref="F11"/>
    </sheetView>
  </sheetViews>
  <sheetFormatPr defaultRowHeight="14.4" x14ac:dyDescent="0.3"/>
  <cols>
    <col min="1" max="1" width="7.6640625" customWidth="1"/>
    <col min="2" max="2" width="53.44140625" customWidth="1"/>
    <col min="3" max="3" width="15.33203125" customWidth="1"/>
  </cols>
  <sheetData>
    <row r="1" spans="1:10" ht="15.6" x14ac:dyDescent="0.3">
      <c r="A1" s="4" t="s">
        <v>39</v>
      </c>
      <c r="B1" s="2"/>
      <c r="C1" s="2" t="s">
        <v>45</v>
      </c>
      <c r="D1" s="2"/>
      <c r="E1" s="2"/>
      <c r="F1" s="2"/>
      <c r="G1" s="2"/>
      <c r="H1" s="2"/>
      <c r="I1" s="2"/>
      <c r="J1" s="2"/>
    </row>
    <row r="2" spans="1:10" ht="15.6" x14ac:dyDescent="0.3">
      <c r="A2" s="4"/>
      <c r="B2" s="2"/>
      <c r="D2" s="2"/>
      <c r="E2" s="2"/>
      <c r="F2" s="57"/>
      <c r="G2" s="2"/>
      <c r="H2" s="2"/>
      <c r="I2" s="2"/>
      <c r="J2" s="2"/>
    </row>
    <row r="3" spans="1:10" ht="15.6" x14ac:dyDescent="0.3">
      <c r="A3" s="4"/>
      <c r="B3" s="2"/>
      <c r="C3" s="2"/>
      <c r="D3" s="2"/>
      <c r="E3" s="2"/>
      <c r="F3" s="2"/>
      <c r="G3" s="2"/>
      <c r="H3" s="2"/>
      <c r="I3" s="2"/>
      <c r="J3" s="2"/>
    </row>
    <row r="4" spans="1:10" ht="18" x14ac:dyDescent="0.35">
      <c r="A4" s="4"/>
      <c r="B4" s="16" t="s">
        <v>41</v>
      </c>
      <c r="C4" s="58">
        <f>MAX(C9:C26)</f>
        <v>7.1666666666666661</v>
      </c>
      <c r="D4" s="1" t="s">
        <v>126</v>
      </c>
      <c r="E4" s="2"/>
      <c r="F4" s="2"/>
      <c r="G4" s="2"/>
      <c r="H4" s="2"/>
      <c r="I4" s="2"/>
      <c r="J4" s="2"/>
    </row>
    <row r="5" spans="1:10" ht="18" x14ac:dyDescent="0.35">
      <c r="A5" s="4"/>
      <c r="B5" s="16" t="s">
        <v>83</v>
      </c>
      <c r="C5" s="59" t="str">
        <f>"Päeva pikim saade kestab " &amp; ROUND(C4*60,2) &amp; " minutit"</f>
        <v>Päeva pikim saade kestab 430 minutit</v>
      </c>
      <c r="E5" s="2"/>
      <c r="F5" s="2"/>
      <c r="G5" s="2"/>
      <c r="H5" s="2"/>
      <c r="I5" s="2"/>
      <c r="J5" s="2"/>
    </row>
    <row r="6" spans="1:10" ht="15.6" x14ac:dyDescent="0.3">
      <c r="A6" s="4"/>
      <c r="B6" s="16"/>
      <c r="C6" s="60" t="str">
        <f ca="1">_xlfn.FORMULATEXT(C5)</f>
        <v>="Päeva pikim saade kestab " &amp; ROUND(C4*60;2) &amp; " minutit"</v>
      </c>
      <c r="E6" s="2"/>
      <c r="F6" s="2"/>
      <c r="G6" s="2"/>
      <c r="H6" s="2"/>
      <c r="I6" s="2"/>
      <c r="J6" s="2"/>
    </row>
    <row r="7" spans="1:10" ht="15.6" x14ac:dyDescent="0.3">
      <c r="A7" s="4"/>
      <c r="B7" s="61" t="s">
        <v>105</v>
      </c>
      <c r="C7" t="str">
        <f>INDEX(B9:B26,MATCH(C4,C9:C26,0))</f>
        <v>Nokturn</v>
      </c>
      <c r="F7" s="2"/>
      <c r="G7" s="2"/>
      <c r="H7" s="2"/>
      <c r="I7" s="2"/>
      <c r="J7" s="2"/>
    </row>
    <row r="8" spans="1:10" ht="15.6" x14ac:dyDescent="0.3">
      <c r="A8" s="15" t="s">
        <v>3</v>
      </c>
      <c r="B8" s="15" t="s">
        <v>40</v>
      </c>
      <c r="C8" s="15" t="s">
        <v>67</v>
      </c>
    </row>
    <row r="9" spans="1:10" ht="18" x14ac:dyDescent="0.35">
      <c r="A9" s="21">
        <v>0</v>
      </c>
      <c r="B9" s="22" t="s">
        <v>42</v>
      </c>
      <c r="C9" s="62">
        <f>IF(A10&gt;A9,A10-A9,1-A9+A10)*24</f>
        <v>7.1666666666666661</v>
      </c>
      <c r="D9" s="63">
        <f>IF(A10&gt;A9,A10-A9,1-A9+A10)</f>
        <v>0.2986111111111111</v>
      </c>
      <c r="E9" s="1" t="s">
        <v>127</v>
      </c>
    </row>
    <row r="10" spans="1:10" x14ac:dyDescent="0.3">
      <c r="A10" s="21">
        <v>0.2986111111111111</v>
      </c>
      <c r="B10" s="22" t="s">
        <v>50</v>
      </c>
      <c r="C10" s="62">
        <f t="shared" ref="C10:C26" si="0">IF(A11&gt;A10,A11-A10,1-A10+A11)*24</f>
        <v>1.583333333333333</v>
      </c>
      <c r="D10" s="63">
        <f t="shared" ref="D10:D26" si="1">IF(A11&gt;A10,A11-A10,1-A10+A11)</f>
        <v>6.597222222222221E-2</v>
      </c>
    </row>
    <row r="11" spans="1:10" x14ac:dyDescent="0.3">
      <c r="A11" s="21">
        <v>0.36458333333333331</v>
      </c>
      <c r="B11" s="22" t="s">
        <v>51</v>
      </c>
      <c r="C11" s="62">
        <f t="shared" si="0"/>
        <v>0.50000000000000089</v>
      </c>
      <c r="D11" s="63">
        <f t="shared" si="1"/>
        <v>2.083333333333337E-2</v>
      </c>
    </row>
    <row r="12" spans="1:10" x14ac:dyDescent="0.3">
      <c r="A12" s="21">
        <v>0.38541666666666669</v>
      </c>
      <c r="B12" s="22" t="s">
        <v>52</v>
      </c>
      <c r="C12" s="62">
        <f t="shared" si="0"/>
        <v>0.83333333333333304</v>
      </c>
      <c r="D12" s="63">
        <f t="shared" si="1"/>
        <v>3.472222222222221E-2</v>
      </c>
    </row>
    <row r="13" spans="1:10" x14ac:dyDescent="0.3">
      <c r="A13" s="21">
        <v>0.4201388888888889</v>
      </c>
      <c r="B13" s="22" t="s">
        <v>53</v>
      </c>
      <c r="C13" s="62">
        <f t="shared" si="0"/>
        <v>1.0000000000000004</v>
      </c>
      <c r="D13" s="63">
        <f t="shared" si="1"/>
        <v>4.1666666666666685E-2</v>
      </c>
    </row>
    <row r="14" spans="1:10" x14ac:dyDescent="0.3">
      <c r="A14" s="21">
        <v>0.46180555555555558</v>
      </c>
      <c r="B14" s="23" t="s">
        <v>54</v>
      </c>
      <c r="C14" s="62">
        <f t="shared" si="0"/>
        <v>0.91666666666666607</v>
      </c>
      <c r="D14" s="63">
        <f t="shared" si="1"/>
        <v>3.819444444444442E-2</v>
      </c>
    </row>
    <row r="15" spans="1:10" x14ac:dyDescent="0.3">
      <c r="A15" s="21">
        <v>0.5</v>
      </c>
      <c r="B15" s="22" t="s">
        <v>55</v>
      </c>
      <c r="C15" s="62">
        <f t="shared" si="0"/>
        <v>0.24999999999999911</v>
      </c>
      <c r="D15" s="63">
        <f t="shared" si="1"/>
        <v>1.041666666666663E-2</v>
      </c>
    </row>
    <row r="16" spans="1:10" x14ac:dyDescent="0.3">
      <c r="A16" s="21">
        <v>0.51041666666666663</v>
      </c>
      <c r="B16" s="22" t="s">
        <v>56</v>
      </c>
      <c r="C16" s="62">
        <f t="shared" si="0"/>
        <v>0.8333333333333357</v>
      </c>
      <c r="D16" s="63">
        <f t="shared" si="1"/>
        <v>3.4722222222222321E-2</v>
      </c>
    </row>
    <row r="17" spans="1:4" x14ac:dyDescent="0.3">
      <c r="A17" s="21">
        <v>0.54513888888888895</v>
      </c>
      <c r="B17" s="22" t="s">
        <v>57</v>
      </c>
      <c r="C17" s="62">
        <f t="shared" si="0"/>
        <v>1.9166666666666652</v>
      </c>
      <c r="D17" s="63">
        <f t="shared" si="1"/>
        <v>7.9861111111111049E-2</v>
      </c>
    </row>
    <row r="18" spans="1:4" x14ac:dyDescent="0.3">
      <c r="A18" s="21">
        <v>0.625</v>
      </c>
      <c r="B18" s="22" t="s">
        <v>58</v>
      </c>
      <c r="C18" s="62">
        <f t="shared" si="0"/>
        <v>0.24999999999999911</v>
      </c>
      <c r="D18" s="63">
        <f t="shared" si="1"/>
        <v>1.041666666666663E-2</v>
      </c>
    </row>
    <row r="19" spans="1:4" x14ac:dyDescent="0.3">
      <c r="A19" s="21">
        <v>0.63541666666666663</v>
      </c>
      <c r="B19" s="22" t="s">
        <v>59</v>
      </c>
      <c r="C19" s="62">
        <f t="shared" si="0"/>
        <v>0.83333333333333304</v>
      </c>
      <c r="D19" s="63">
        <f t="shared" si="1"/>
        <v>3.472222222222221E-2</v>
      </c>
    </row>
    <row r="20" spans="1:4" x14ac:dyDescent="0.3">
      <c r="A20" s="21">
        <v>0.67013888888888884</v>
      </c>
      <c r="B20" s="22" t="s">
        <v>60</v>
      </c>
      <c r="C20" s="62">
        <f t="shared" si="0"/>
        <v>0.41666666666666785</v>
      </c>
      <c r="D20" s="63">
        <f t="shared" si="1"/>
        <v>1.736111111111116E-2</v>
      </c>
    </row>
    <row r="21" spans="1:4" x14ac:dyDescent="0.3">
      <c r="A21" s="21">
        <v>0.6875</v>
      </c>
      <c r="B21" s="22" t="s">
        <v>61</v>
      </c>
      <c r="C21" s="62">
        <f t="shared" si="0"/>
        <v>0.58333333333333126</v>
      </c>
      <c r="D21" s="63">
        <f t="shared" si="1"/>
        <v>2.4305555555555469E-2</v>
      </c>
    </row>
    <row r="22" spans="1:4" x14ac:dyDescent="0.3">
      <c r="A22" s="21">
        <v>0.71180555555555547</v>
      </c>
      <c r="B22" s="23" t="s">
        <v>62</v>
      </c>
      <c r="C22" s="62">
        <f t="shared" si="0"/>
        <v>0.91666666666666874</v>
      </c>
      <c r="D22" s="63">
        <f t="shared" si="1"/>
        <v>3.8194444444444531E-2</v>
      </c>
    </row>
    <row r="23" spans="1:4" x14ac:dyDescent="0.3">
      <c r="A23" s="21">
        <v>0.75</v>
      </c>
      <c r="B23" s="23" t="s">
        <v>43</v>
      </c>
      <c r="C23" s="62">
        <f t="shared" si="0"/>
        <v>0.33333333333333215</v>
      </c>
      <c r="D23" s="63">
        <f t="shared" si="1"/>
        <v>1.388888888888884E-2</v>
      </c>
    </row>
    <row r="24" spans="1:4" x14ac:dyDescent="0.3">
      <c r="A24" s="21">
        <v>0.76388888888888884</v>
      </c>
      <c r="B24" s="22" t="s">
        <v>44</v>
      </c>
      <c r="C24" s="62">
        <f t="shared" si="0"/>
        <v>0.75</v>
      </c>
      <c r="D24" s="63">
        <f t="shared" si="1"/>
        <v>3.125E-2</v>
      </c>
    </row>
    <row r="25" spans="1:4" x14ac:dyDescent="0.3">
      <c r="A25" s="21">
        <v>0.79513888888888884</v>
      </c>
      <c r="B25" s="22" t="s">
        <v>63</v>
      </c>
      <c r="C25" s="62">
        <f t="shared" si="0"/>
        <v>1.9166666666666679</v>
      </c>
      <c r="D25" s="63">
        <f t="shared" si="1"/>
        <v>7.986111111111116E-2</v>
      </c>
    </row>
    <row r="26" spans="1:4" x14ac:dyDescent="0.3">
      <c r="A26" s="21">
        <v>0.875</v>
      </c>
      <c r="B26" s="22" t="s">
        <v>64</v>
      </c>
      <c r="C26" s="62">
        <f t="shared" si="0"/>
        <v>1.0833333333333321</v>
      </c>
      <c r="D26" s="63">
        <f t="shared" si="1"/>
        <v>4.513888888888884E-2</v>
      </c>
    </row>
    <row r="27" spans="1:4" ht="15.6" x14ac:dyDescent="0.3">
      <c r="A27" s="26">
        <v>0.92013888888888884</v>
      </c>
      <c r="B27" s="27" t="s">
        <v>65</v>
      </c>
      <c r="C27" s="64"/>
      <c r="D27" s="63"/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3:C10"/>
  <sheetViews>
    <sheetView zoomScaleNormal="100" workbookViewId="0">
      <selection activeCell="I19" sqref="I19"/>
    </sheetView>
  </sheetViews>
  <sheetFormatPr defaultRowHeight="14.4" x14ac:dyDescent="0.3"/>
  <cols>
    <col min="1" max="1" width="3.88671875" customWidth="1"/>
    <col min="2" max="2" width="5.33203125" customWidth="1"/>
    <col min="3" max="3" width="10.6640625" bestFit="1" customWidth="1"/>
    <col min="4" max="4" width="10.6640625" customWidth="1"/>
    <col min="5" max="5" width="10.6640625" bestFit="1" customWidth="1"/>
    <col min="6" max="6" width="10.88671875" bestFit="1" customWidth="1"/>
  </cols>
  <sheetData>
    <row r="3" spans="2:3" x14ac:dyDescent="0.3">
      <c r="B3" s="17" t="s">
        <v>29</v>
      </c>
      <c r="C3" s="17" t="s">
        <v>21</v>
      </c>
    </row>
    <row r="4" spans="2:3" x14ac:dyDescent="0.3">
      <c r="B4">
        <v>1</v>
      </c>
      <c r="C4" t="s">
        <v>22</v>
      </c>
    </row>
    <row r="5" spans="2:3" x14ac:dyDescent="0.3">
      <c r="B5">
        <v>2</v>
      </c>
      <c r="C5" t="s">
        <v>23</v>
      </c>
    </row>
    <row r="6" spans="2:3" x14ac:dyDescent="0.3">
      <c r="B6">
        <v>3</v>
      </c>
      <c r="C6" t="s">
        <v>24</v>
      </c>
    </row>
    <row r="7" spans="2:3" x14ac:dyDescent="0.3">
      <c r="B7">
        <v>4</v>
      </c>
      <c r="C7" t="s">
        <v>25</v>
      </c>
    </row>
    <row r="8" spans="2:3" x14ac:dyDescent="0.3">
      <c r="B8">
        <v>5</v>
      </c>
      <c r="C8" t="s">
        <v>26</v>
      </c>
    </row>
    <row r="9" spans="2:3" x14ac:dyDescent="0.3">
      <c r="B9">
        <v>6</v>
      </c>
      <c r="C9" t="s">
        <v>27</v>
      </c>
    </row>
    <row r="10" spans="2:3" x14ac:dyDescent="0.3">
      <c r="B10">
        <v>7</v>
      </c>
      <c r="C10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26</vt:i4>
      </vt:variant>
    </vt:vector>
  </HeadingPairs>
  <TitlesOfParts>
    <vt:vector size="33" baseType="lpstr">
      <vt:lpstr>Sünniaeg</vt:lpstr>
      <vt:lpstr>Sheet1</vt:lpstr>
      <vt:lpstr>Reisid</vt:lpstr>
      <vt:lpstr>Riigipühad</vt:lpstr>
      <vt:lpstr>Tasu</vt:lpstr>
      <vt:lpstr>Saatekava</vt:lpstr>
      <vt:lpstr>Abi</vt:lpstr>
      <vt:lpstr>a</vt:lpstr>
      <vt:lpstr>Aeg</vt:lpstr>
      <vt:lpstr>Algus</vt:lpstr>
      <vt:lpstr>b</vt:lpstr>
      <vt:lpstr>d</vt:lpstr>
      <vt:lpstr>Hind</vt:lpstr>
      <vt:lpstr>Järjestus</vt:lpstr>
      <vt:lpstr>Kestus</vt:lpstr>
      <vt:lpstr>Kuu</vt:lpstr>
      <vt:lpstr>Kuu_nr</vt:lpstr>
      <vt:lpstr>Kuud</vt:lpstr>
      <vt:lpstr>Kuupäev</vt:lpstr>
      <vt:lpstr>Lõpp</vt:lpstr>
      <vt:lpstr>Np_nr</vt:lpstr>
      <vt:lpstr>P_Nr</vt:lpstr>
      <vt:lpstr>Palk</vt:lpstr>
      <vt:lpstr>punane</vt:lpstr>
      <vt:lpstr>päev</vt:lpstr>
      <vt:lpstr>Päeva_maksumus</vt:lpstr>
      <vt:lpstr>Pühi</vt:lpstr>
      <vt:lpstr>tabel</vt:lpstr>
      <vt:lpstr>Tunde</vt:lpstr>
      <vt:lpstr>Tunnitasu</vt:lpstr>
      <vt:lpstr>Tööle</vt:lpstr>
      <vt:lpstr>Töölt</vt:lpstr>
      <vt:lpstr>veerg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Amitan</dc:creator>
  <cp:lastModifiedBy>Irina Amitan</cp:lastModifiedBy>
  <dcterms:created xsi:type="dcterms:W3CDTF">2017-09-07T08:52:21Z</dcterms:created>
  <dcterms:modified xsi:type="dcterms:W3CDTF">2024-09-11T09:19:35Z</dcterms:modified>
</cp:coreProperties>
</file>