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ndmetöötlus\Harjutused\"/>
    </mc:Choice>
  </mc:AlternateContent>
  <xr:revisionPtr revIDLastSave="0" documentId="13_ncr:1_{16AE2EED-78AA-4DBE-9713-35C8D73C9383}" xr6:coauthVersionLast="47" xr6:coauthVersionMax="47" xr10:uidLastSave="{00000000-0000-0000-0000-000000000000}"/>
  <bookViews>
    <workbookView xWindow="-110" yWindow="-110" windowWidth="38620" windowHeight="21100" activeTab="3" xr2:uid="{00000000-000D-0000-FFFF-FFFF00000000}"/>
  </bookViews>
  <sheets>
    <sheet name="Sünniaeg" sheetId="1" r:id="rId1"/>
    <sheet name="Reisid" sheetId="2" r:id="rId2"/>
    <sheet name="Sheet1" sheetId="9" r:id="rId3"/>
    <sheet name="Riigipühad" sheetId="3" r:id="rId4"/>
    <sheet name="Tasu" sheetId="7" r:id="rId5"/>
    <sheet name="Saatekava" sheetId="8" r:id="rId6"/>
    <sheet name="Abi" sheetId="4" r:id="rId7"/>
  </sheets>
  <definedNames>
    <definedName name="a">Sheet1!$B$4:$B$11</definedName>
    <definedName name="Aeg">Reisid!$B$6:$B$13</definedName>
    <definedName name="Algus">Reisid!$D$6:$D$13</definedName>
    <definedName name="b">Sheet1!$C$4:$C$11</definedName>
    <definedName name="c_">Sheet1!$D$4:$D$11</definedName>
    <definedName name="d">Sheet1!$E$4:$E$11</definedName>
    <definedName name="Hind">Reisid!$C$6:$C$13</definedName>
    <definedName name="Järjestus">Reisid!$H$6:$H$13</definedName>
    <definedName name="Kestus">Reisid!$F$6:$F$13</definedName>
    <definedName name="Kuu">Riigipühad!$H$5:$H$16</definedName>
    <definedName name="Kuu_nr">Riigipühad!$C$5:$C$16</definedName>
    <definedName name="Kuud">Riigipühad!$I$5:$I$16</definedName>
    <definedName name="Kuupäev">Riigipühad!$A$5:$A$16</definedName>
    <definedName name="Lõpp">Reisid!$E$6:$E$13</definedName>
    <definedName name="Np_nr">Riigipühad!$D$5:$D$16</definedName>
    <definedName name="P_Nr">Abi!$B$4:$B$10</definedName>
    <definedName name="Palk">Tasu!$F$8:$F$12</definedName>
    <definedName name="päev">Abi!$C$4:$C$10</definedName>
    <definedName name="Päeva_maksumus">Reisid!$G$6:$G$13</definedName>
    <definedName name="Pühi">Riigipühad!$J$5:$J$16</definedName>
    <definedName name="roheline">Sheet1!$I$4:$J$8</definedName>
    <definedName name="Tunde">Tasu!$E$8:$E$12</definedName>
    <definedName name="Tunnitasu">Tasu!$C$3</definedName>
    <definedName name="Tööle">Tasu!$C$8:$C$12</definedName>
    <definedName name="Töölt">Tasu!$D$8:$D$12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C4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11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F14" i="7"/>
  <c r="F8" i="7" a="1"/>
  <c r="F8" i="7" s="1"/>
  <c r="E14" i="7"/>
  <c r="E8" i="7" a="1"/>
  <c r="E8" i="7" s="1"/>
  <c r="J18" i="3"/>
  <c r="J17" i="3"/>
  <c r="J5" i="3" a="1"/>
  <c r="J5" i="3" s="1"/>
  <c r="J19" i="3"/>
  <c r="J1" i="3"/>
  <c r="F5" i="3" l="1" a="1"/>
  <c r="F5" i="3" s="1"/>
  <c r="D5" i="3" a="1"/>
  <c r="D5" i="3" s="1"/>
  <c r="C5" i="3" a="1"/>
  <c r="C5" i="3" s="1"/>
  <c r="H6" i="2" a="1"/>
  <c r="H6" i="2" s="1"/>
  <c r="G6" i="2" a="1"/>
  <c r="G6" i="2" s="1"/>
  <c r="F6" i="2" a="1"/>
  <c r="F6" i="2" s="1"/>
  <c r="E6" i="2" a="1"/>
  <c r="E6" i="2" s="1"/>
  <c r="D6" i="2" a="1"/>
  <c r="D6" i="2" s="1"/>
  <c r="E5" i="9"/>
  <c r="E6" i="9"/>
  <c r="E7" i="9"/>
  <c r="E8" i="9"/>
  <c r="E9" i="9"/>
  <c r="E10" i="9"/>
  <c r="E11" i="9"/>
  <c r="E4" i="9"/>
  <c r="D5" i="9"/>
  <c r="D6" i="9"/>
  <c r="D7" i="9"/>
  <c r="D8" i="9"/>
  <c r="D9" i="9"/>
  <c r="D10" i="9"/>
  <c r="D11" i="9"/>
  <c r="D4" i="9"/>
  <c r="C5" i="9"/>
  <c r="C6" i="9"/>
  <c r="C7" i="9"/>
  <c r="C8" i="9"/>
  <c r="C9" i="9"/>
  <c r="C10" i="9"/>
  <c r="C11" i="9"/>
  <c r="C4" i="9"/>
  <c r="D21" i="1"/>
  <c r="D22" i="1"/>
  <c r="D20" i="1"/>
  <c r="B21" i="1"/>
  <c r="B22" i="1"/>
  <c r="B20" i="1"/>
  <c r="C11" i="1"/>
  <c r="B11" i="1"/>
  <c r="B4" i="1"/>
  <c r="B9" i="1" s="1"/>
  <c r="C9" i="1" s="1"/>
  <c r="C10" i="1" s="1"/>
  <c r="D5" i="8"/>
  <c r="C7" i="8"/>
  <c r="D4" i="8"/>
  <c r="E11" i="8"/>
  <c r="H8" i="7"/>
  <c r="E16" i="7"/>
  <c r="E5" i="7"/>
  <c r="K17" i="3"/>
  <c r="I1" i="3"/>
  <c r="F2" i="3"/>
  <c r="D2" i="3"/>
  <c r="C1" i="3"/>
  <c r="H3" i="2"/>
  <c r="G2" i="2"/>
  <c r="F3" i="2"/>
  <c r="E2" i="2"/>
  <c r="D3" i="2"/>
  <c r="E22" i="1"/>
  <c r="E21" i="1"/>
  <c r="E20" i="1"/>
  <c r="C22" i="1"/>
  <c r="C21" i="1"/>
  <c r="C20" i="1"/>
  <c r="C12" i="1"/>
  <c r="B12" i="1"/>
  <c r="D10" i="1"/>
  <c r="C7" i="1"/>
  <c r="B7" i="1"/>
  <c r="B5" i="1"/>
  <c r="F3" i="1" l="1"/>
  <c r="B10" i="1"/>
  <c r="F4" i="1" s="1"/>
  <c r="G4" i="1"/>
  <c r="G3" i="1"/>
  <c r="B16" i="1" l="1"/>
  <c r="D16" i="1" s="1"/>
  <c r="F5" i="1"/>
  <c r="D17" i="1"/>
  <c r="B17" i="1"/>
  <c r="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4" authorId="0" shapeId="0" xr:uid="{F4D17610-024D-4A4C-9CFF-BF61A0F81C05}">
      <text>
        <r>
          <rPr>
            <sz val="9"/>
            <color indexed="81"/>
            <rFont val="Segoe UI"/>
            <family val="2"/>
            <charset val="186"/>
          </rPr>
          <t>Proovida fn TEXT, vorminguks "dddd"</t>
        </r>
      </text>
    </comment>
    <comment ref="F4" authorId="0" shapeId="0" xr:uid="{232980B1-63DA-4CDF-80E9-AD8744834F95}">
      <text>
        <r>
          <rPr>
            <sz val="9"/>
            <color indexed="81"/>
            <rFont val="Segoe UI"/>
            <family val="2"/>
            <charset val="186"/>
          </rPr>
          <t>Kasutada fn INDEX, väärtused võtta nimekirjast töölehel Abi.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14" authorId="0" shapeId="0" xr:uid="{0428D42F-C44B-43FC-80B0-F452FF41F35A}">
      <text>
        <r>
          <rPr>
            <b/>
            <sz val="9"/>
            <color indexed="81"/>
            <rFont val="Tahoma"/>
            <family val="2"/>
            <charset val="186"/>
          </rPr>
          <t xml:space="preserve">NB! </t>
        </r>
        <r>
          <rPr>
            <sz val="9"/>
            <color indexed="81"/>
            <rFont val="Tahoma"/>
            <family val="2"/>
            <charset val="186"/>
          </rPr>
          <t>vt lahtri arvuvormingut!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C5" authorId="0" shapeId="0" xr:uid="{E2932282-85DE-436C-B5BC-924C5D1D28AA}">
      <text>
        <r>
          <rPr>
            <sz val="9"/>
            <color indexed="81"/>
            <rFont val="Tahoma"/>
            <family val="2"/>
            <charset val="186"/>
          </rPr>
          <t>Index+Match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<sst xmlns="http://schemas.openxmlformats.org/spreadsheetml/2006/main" count="155" uniqueCount="128">
  <si>
    <t>Sünniaeg</t>
  </si>
  <si>
    <t>Kuupäev</t>
  </si>
  <si>
    <t>Sihtkoht</t>
  </si>
  <si>
    <t>Aeg</t>
  </si>
  <si>
    <t>Hind</t>
  </si>
  <si>
    <t>Algus</t>
  </si>
  <si>
    <t>Lõpp</t>
  </si>
  <si>
    <t>Uusaasta</t>
  </si>
  <si>
    <t>Iseseisvuspäev</t>
  </si>
  <si>
    <t>Suur reede</t>
  </si>
  <si>
    <t>1. ülestõusmispüha</t>
  </si>
  <si>
    <t>Kevadpüha</t>
  </si>
  <si>
    <t>1. nelipüha</t>
  </si>
  <si>
    <t>Võidupüha</t>
  </si>
  <si>
    <t>Jaanipäev</t>
  </si>
  <si>
    <t>Taasiseseisvumispäev</t>
  </si>
  <si>
    <t>Jõululaupäev</t>
  </si>
  <si>
    <t>1. Jõulupüha</t>
  </si>
  <si>
    <t>2. Jõulupüha</t>
  </si>
  <si>
    <t>Püha</t>
  </si>
  <si>
    <t>Nädalapäev</t>
  </si>
  <si>
    <t>päev</t>
  </si>
  <si>
    <t>Esmaspäev</t>
  </si>
  <si>
    <t>Teisipäev</t>
  </si>
  <si>
    <t>Kolmapäev</t>
  </si>
  <si>
    <t>Neljapäev</t>
  </si>
  <si>
    <t>Reede</t>
  </si>
  <si>
    <t>Laupäev</t>
  </si>
  <si>
    <t>Pühapäev</t>
  </si>
  <si>
    <t>P_Nr</t>
  </si>
  <si>
    <t>Kokku</t>
  </si>
  <si>
    <t>Tööle</t>
  </si>
  <si>
    <t>Töölt</t>
  </si>
  <si>
    <t>KOKKU</t>
  </si>
  <si>
    <t>Nädala töötasu</t>
  </si>
  <si>
    <t>Tunnitasu</t>
  </si>
  <si>
    <t>Töötasu arvutamine</t>
  </si>
  <si>
    <t>Tunde</t>
  </si>
  <si>
    <t>Palk</t>
  </si>
  <si>
    <t>Saadete pikkuse arvutamine</t>
  </si>
  <si>
    <t>Saade</t>
  </si>
  <si>
    <t>Pikim saade</t>
  </si>
  <si>
    <t>Nokturn</t>
  </si>
  <si>
    <t>Päevakaja</t>
  </si>
  <si>
    <t>Kella-6-džäss</t>
  </si>
  <si>
    <t>https://klassikaraadio.err.ee/saatekava?day=1&amp;month=9&amp;year=2019</t>
  </si>
  <si>
    <t>päevades</t>
  </si>
  <si>
    <t>Järgmine sünnipäev</t>
  </si>
  <si>
    <t>selleni on aega</t>
  </si>
  <si>
    <t>päeva</t>
  </si>
  <si>
    <t>Klassikahommik. Marius Peterson</t>
  </si>
  <si>
    <t>Hommikumäng</t>
  </si>
  <si>
    <t>Lihtsalt nostalgia</t>
  </si>
  <si>
    <t>Veemuusika</t>
  </si>
  <si>
    <t>Album. Segakoor Noorus - "Lendutõus"</t>
  </si>
  <si>
    <t>Keskpäevased uudised</t>
  </si>
  <si>
    <t>Kaleidoskoop</t>
  </si>
  <si>
    <t>Delta</t>
  </si>
  <si>
    <t>Uudised</t>
  </si>
  <si>
    <t>Amadeus +</t>
  </si>
  <si>
    <t>Kultuuriuudised</t>
  </si>
  <si>
    <t>Jutujärg. Liblikas, 2</t>
  </si>
  <si>
    <t>Da Capo</t>
  </si>
  <si>
    <t>Kontserdisaalis. The Tallis Scholars - Byrd, Guerrero, Victoria</t>
  </si>
  <si>
    <t>Nyyd-muusika</t>
  </si>
  <si>
    <t>Fantaasia. Skeene Niidistik</t>
  </si>
  <si>
    <t>RANK</t>
  </si>
  <si>
    <t>Kestus</t>
  </si>
  <si>
    <t>Tänane kuupäev (valem)</t>
  </si>
  <si>
    <t>jooksev aasta</t>
  </si>
  <si>
    <t>järgmine aasta</t>
  </si>
  <si>
    <t>Aastaarv</t>
  </si>
  <si>
    <t>Sünnipäev</t>
  </si>
  <si>
    <t>Sünnipäeva nädalapäev</t>
  </si>
  <si>
    <t>Elatud päevade arv</t>
  </si>
  <si>
    <t>Sellise "juubeli" kuupäev</t>
  </si>
  <si>
    <t>täisaastates (ümard. alla)</t>
  </si>
  <si>
    <t>aastates (täpne)</t>
  </si>
  <si>
    <t>Järjestus</t>
  </si>
  <si>
    <t>Päeva maksumus</t>
  </si>
  <si>
    <t>Riigipühad</t>
  </si>
  <si>
    <t>Reisikalender</t>
  </si>
  <si>
    <t>Operatsioone kuupäevadega</t>
  </si>
  <si>
    <t>Tekst</t>
  </si>
  <si>
    <t>Vanus:</t>
  </si>
  <si>
    <t>Kuu nr</t>
  </si>
  <si>
    <t>Np nr</t>
  </si>
  <si>
    <t xml:space="preserve">Nädalapäev tekstina </t>
  </si>
  <si>
    <t>Nädalapäev tekstina</t>
  </si>
  <si>
    <t>Prantsusmaa - Chamonix</t>
  </si>
  <si>
    <t>Aeg: 24.02.2024 - 02.03.2024</t>
  </si>
  <si>
    <t>Austria - St Anton</t>
  </si>
  <si>
    <t>Aeg: 02.03.2024 - 09.03.2024</t>
  </si>
  <si>
    <t>Gruusia - Gudauri</t>
  </si>
  <si>
    <t>Itaalia - Madonna di Campiglio</t>
  </si>
  <si>
    <t>Hispaania - Gran Canaria</t>
  </si>
  <si>
    <t>Aeg: 08.03.2024 - 15.03.2024</t>
  </si>
  <si>
    <t>Seišellid</t>
  </si>
  <si>
    <t>Aeg: 10.03.2024 - 19.03.2024</t>
  </si>
  <si>
    <t>Tai kuningriik</t>
  </si>
  <si>
    <t>Aeg: 11.03.2024 - 22.03.2024</t>
  </si>
  <si>
    <t>Holland - tulbid, tuuleveskid ja lilleparaad</t>
  </si>
  <si>
    <t>Aeg: 17.04.2024 - 21.04.2024</t>
  </si>
  <si>
    <t>Vanus "juubeli" ajal</t>
  </si>
  <si>
    <t>Kuu</t>
  </si>
  <si>
    <t>Pikkus</t>
  </si>
  <si>
    <t>Nimetus</t>
  </si>
  <si>
    <t>Seiðellid</t>
  </si>
  <si>
    <t>a</t>
  </si>
  <si>
    <t>b</t>
  </si>
  <si>
    <t>c</t>
  </si>
  <si>
    <t>d</t>
  </si>
  <si>
    <t>Kuud</t>
  </si>
  <si>
    <t>Pühi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</si>
  <si>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</si>
  <si>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</si>
  <si>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</si>
  <si>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</si>
  <si>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</si>
  <si>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</si>
  <si>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</si>
  <si>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</si>
  <si>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</si>
  <si>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</si>
  <si>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</si>
  <si>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</si>
  <si>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Sh. Nädalapäevadel</t>
  </si>
  <si>
    <t>[h:mm]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</si>
</sst>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\.mm\.yy;@"/>
    <numFmt numFmtId="165" formatCode="_-* #,##0.00\ [$€-425]_-;\-* #,##0.00\ [$€-425]_-;_-* &quot;-&quot;??\ [$€-425]_-;_-@_-"/>
    <numFmt numFmtId="166" formatCode="[h]:mm"/>
    <numFmt numFmtId="167" formatCode="[$-F400]h:mm:ss\ AM/PM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Arial"/>
      <family val="2"/>
      <charset val="204"/>
    </font>
    <font>
      <b/>
      <sz val="12"/>
      <color rgb="FF000080"/>
      <name val="Arial"/>
      <family val="2"/>
      <charset val="186"/>
    </font>
    <font>
      <b/>
      <sz val="12"/>
      <color indexed="18"/>
      <name val="Arial"/>
      <family val="2"/>
      <charset val="204"/>
    </font>
    <font>
      <b/>
      <sz val="14"/>
      <color theme="1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i/>
      <sz val="14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6"/>
      <color rgb="FF000080"/>
      <name val="Calibri"/>
      <family val="2"/>
      <charset val="186"/>
      <scheme val="minor"/>
    </font>
    <font>
      <b/>
      <sz val="14"/>
      <color rgb="FF000080"/>
      <name val="Arial"/>
      <family val="2"/>
      <charset val="186"/>
    </font>
    <font>
      <sz val="8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20" fontId="3" fillId="0" borderId="0" xfId="0" applyNumberFormat="1" applyFont="1"/>
    <xf numFmtId="0" fontId="5" fillId="0" borderId="0" xfId="2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20" fontId="3" fillId="0" borderId="3" xfId="0" applyNumberFormat="1" applyFont="1" applyBorder="1"/>
    <xf numFmtId="20" fontId="4" fillId="3" borderId="3" xfId="2" quotePrefix="1" applyNumberFormat="1" applyFill="1" applyBorder="1"/>
    <xf numFmtId="165" fontId="4" fillId="3" borderId="3" xfId="2" quotePrefix="1" applyNumberFormat="1" applyFill="1" applyBorder="1"/>
    <xf numFmtId="167" fontId="3" fillId="0" borderId="0" xfId="0" applyNumberFormat="1" applyFont="1"/>
    <xf numFmtId="166" fontId="4" fillId="3" borderId="3" xfId="2" quotePrefix="1" applyNumberFormat="1" applyFill="1" applyBorder="1"/>
    <xf numFmtId="2" fontId="4" fillId="3" borderId="3" xfId="2" applyNumberFormat="1" applyFill="1" applyBorder="1"/>
    <xf numFmtId="14" fontId="2" fillId="0" borderId="0" xfId="0" applyNumberFormat="1" applyFont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6" fillId="4" borderId="0" xfId="2" applyFont="1" applyFill="1"/>
    <xf numFmtId="0" fontId="6" fillId="0" borderId="0" xfId="2" applyFont="1" applyAlignment="1">
      <alignment horizontal="right"/>
    </xf>
    <xf numFmtId="0" fontId="0" fillId="4" borderId="0" xfId="0" applyFill="1"/>
    <xf numFmtId="20" fontId="4" fillId="5" borderId="3" xfId="2" quotePrefix="1" applyNumberFormat="1" applyFill="1" applyBorder="1"/>
    <xf numFmtId="0" fontId="2" fillId="2" borderId="3" xfId="0" applyFont="1" applyFill="1" applyBorder="1"/>
    <xf numFmtId="0" fontId="2" fillId="0" borderId="3" xfId="0" applyFont="1" applyBorder="1"/>
    <xf numFmtId="14" fontId="2" fillId="0" borderId="3" xfId="0" applyNumberFormat="1" applyFont="1" applyBorder="1"/>
    <xf numFmtId="20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4" fontId="2" fillId="2" borderId="1" xfId="0" applyNumberFormat="1" applyFont="1" applyFill="1" applyBorder="1"/>
    <xf numFmtId="1" fontId="2" fillId="0" borderId="3" xfId="0" applyNumberFormat="1" applyFont="1" applyBorder="1"/>
    <xf numFmtId="20" fontId="3" fillId="2" borderId="3" xfId="0" applyNumberFormat="1" applyFont="1" applyFill="1" applyBorder="1"/>
    <xf numFmtId="0" fontId="3" fillId="2" borderId="3" xfId="0" applyFont="1" applyFill="1" applyBorder="1"/>
    <xf numFmtId="44" fontId="3" fillId="2" borderId="3" xfId="1" applyFont="1" applyFill="1" applyBorder="1"/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13" fillId="0" borderId="0" xfId="0" applyNumberFormat="1" applyFont="1"/>
    <xf numFmtId="0" fontId="13" fillId="0" borderId="0" xfId="0" applyFont="1"/>
    <xf numFmtId="0" fontId="3" fillId="5" borderId="3" xfId="0" applyFont="1" applyFill="1" applyBorder="1"/>
    <xf numFmtId="14" fontId="3" fillId="0" borderId="0" xfId="0" applyNumberFormat="1" applyFont="1"/>
    <xf numFmtId="0" fontId="3" fillId="5" borderId="5" xfId="0" applyFont="1" applyFill="1" applyBorder="1"/>
    <xf numFmtId="0" fontId="3" fillId="0" borderId="6" xfId="0" applyFont="1" applyBorder="1"/>
    <xf numFmtId="0" fontId="3" fillId="5" borderId="7" xfId="0" applyFont="1" applyFill="1" applyBorder="1"/>
    <xf numFmtId="0" fontId="3" fillId="5" borderId="8" xfId="0" applyFont="1" applyFill="1" applyBorder="1"/>
    <xf numFmtId="164" fontId="3" fillId="4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5" fontId="3" fillId="2" borderId="3" xfId="0" applyNumberFormat="1" applyFont="1" applyFill="1" applyBorder="1"/>
    <xf numFmtId="164" fontId="3" fillId="5" borderId="3" xfId="0" applyNumberFormat="1" applyFont="1" applyFill="1" applyBorder="1"/>
    <xf numFmtId="8" fontId="3" fillId="0" borderId="0" xfId="0" applyNumberFormat="1" applyFont="1"/>
    <xf numFmtId="0" fontId="14" fillId="0" borderId="0" xfId="2" applyFont="1"/>
    <xf numFmtId="0" fontId="15" fillId="0" borderId="0" xfId="2" applyFont="1"/>
    <xf numFmtId="0" fontId="0" fillId="6" borderId="0" xfId="0" applyFill="1"/>
    <xf numFmtId="165" fontId="3" fillId="5" borderId="3" xfId="0" applyNumberFormat="1" applyFont="1" applyFill="1" applyBorder="1"/>
    <xf numFmtId="0" fontId="12" fillId="0" borderId="0" xfId="0" applyFont="1" applyAlignment="1">
      <alignment horizontal="left"/>
    </xf>
    <xf numFmtId="2" fontId="0" fillId="5" borderId="4" xfId="0" applyNumberFormat="1" applyFill="1" applyBorder="1"/>
    <xf numFmtId="166" fontId="0" fillId="0" borderId="0" xfId="0" applyNumberFormat="1"/>
  </cellXfs>
  <cellStyles count="3">
    <cellStyle name="Currency" xfId="1" builtinId="4"/>
    <cellStyle name="Normal" xfId="0" builtinId="0"/>
    <cellStyle name="Normal_aeg" xfId="2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23532</xdr:colOff>
      <xdr:row>5</xdr:row>
      <xdr:rowOff>233144</xdr:rowOff>
    </xdr:from>
    <xdr:ext cx="4418542" cy="175224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78949" y="1689909"/>
          <a:ext cx="4418542" cy="17522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400"/>
            <a:t>1. Sisestage tabelisse mõne isiku (nt iseenda) sünniaeg.</a:t>
          </a:r>
        </a:p>
        <a:p>
          <a:endParaRPr lang="et-EE" sz="1400"/>
        </a:p>
        <a:p>
          <a:r>
            <a:rPr lang="et-EE" sz="1400"/>
            <a:t>Arvutage isiku vanus täisaastates, tema järgmine sünnipäev ja päevade arv järgmise sünnipäevani.</a:t>
          </a:r>
        </a:p>
        <a:p>
          <a:endParaRPr lang="et-EE" sz="1400"/>
        </a:p>
        <a:p>
          <a:r>
            <a:rPr lang="et-EE" sz="1400"/>
            <a:t>Leidke kuupäevad, millal antud isik sai/saab </a:t>
          </a:r>
          <a:br>
            <a:rPr lang="et-EE" sz="1400"/>
          </a:br>
          <a:r>
            <a:rPr lang="et-EE" sz="1400"/>
            <a:t>5000, 10000 ja 25000 päeva vanaks.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9448</xdr:colOff>
      <xdr:row>16</xdr:row>
      <xdr:rowOff>196542</xdr:rowOff>
    </xdr:from>
    <xdr:ext cx="5191125" cy="1496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350668" y="3584499"/>
          <a:ext cx="5191125" cy="1496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spAutoFit/>
        </a:bodyPr>
        <a:lstStyle/>
        <a:p>
          <a:r>
            <a:rPr lang="et-EE" sz="1400"/>
            <a:t>2. Tabelis on andmed mõnesde reiside kohta. </a:t>
          </a:r>
        </a:p>
        <a:p>
          <a:r>
            <a:rPr lang="et-EE" sz="1400"/>
            <a:t>Leidke iga reisi pikkus päevades ja ühe päeva maksumus.</a:t>
          </a:r>
        </a:p>
        <a:p>
          <a:r>
            <a:rPr lang="et-EE" sz="1400"/>
            <a:t>Nummerdage reisid selle viimase näitaja alusel (fn rank).</a:t>
          </a:r>
        </a:p>
        <a:p>
          <a:endParaRPr lang="et-EE" sz="1400"/>
        </a:p>
        <a:p>
          <a:r>
            <a:rPr lang="et-EE" sz="1400"/>
            <a:t>Proovige sellele lehele lugeda ja kopeerida andmed ka failist reisid.txt.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736650</xdr:colOff>
      <xdr:row>17</xdr:row>
      <xdr:rowOff>154216</xdr:rowOff>
    </xdr:from>
    <xdr:ext cx="3375025" cy="19403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36650" y="3774056"/>
          <a:ext cx="3375025" cy="1940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3. Leida, mitu riiklikku püha on igas kuus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ning mitmel korral igas kuus langevad nad tööpäevadele.</a:t>
          </a:r>
          <a:endParaRPr lang="en-US">
            <a:effectLst/>
          </a:endParaRPr>
        </a:p>
        <a:p>
          <a:r>
            <a:rPr lang="et-EE" sz="1100"/>
            <a:t>:</a:t>
          </a:r>
        </a:p>
        <a:p>
          <a:r>
            <a:rPr lang="et-EE" sz="1100"/>
            <a:t>Kuu	Pühi</a:t>
          </a:r>
        </a:p>
        <a:p>
          <a:r>
            <a:rPr lang="et-EE" sz="1100"/>
            <a:t>Jaanuar	1</a:t>
          </a:r>
        </a:p>
        <a:p>
          <a:r>
            <a:rPr lang="et-EE" sz="1100"/>
            <a:t>Veebruar	1</a:t>
          </a:r>
        </a:p>
        <a:p>
          <a:r>
            <a:rPr lang="et-EE" sz="1100"/>
            <a:t>Märts	...</a:t>
          </a:r>
        </a:p>
        <a:p>
          <a:r>
            <a:rPr lang="et-EE" sz="1100"/>
            <a:t>...</a:t>
          </a:r>
        </a:p>
        <a:p>
          <a:r>
            <a:rPr lang="et-EE" sz="1100"/>
            <a:t>Detsember	3</a:t>
          </a:r>
        </a:p>
        <a:p>
          <a:r>
            <a:rPr lang="et-EE" sz="1100"/>
            <a:t>Kokku	...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640133</xdr:colOff>
      <xdr:row>1</xdr:row>
      <xdr:rowOff>10743</xdr:rowOff>
    </xdr:from>
    <xdr:ext cx="2794000" cy="16986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677F69-F706-4D5C-B94A-7D764A575CEF}"/>
            </a:ext>
          </a:extLst>
        </xdr:cNvPr>
        <xdr:cNvSpPr txBox="1"/>
      </xdr:nvSpPr>
      <xdr:spPr>
        <a:xfrm>
          <a:off x="6236252" y="207912"/>
          <a:ext cx="2794000" cy="169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noAutofit/>
        </a:bodyPr>
        <a:lstStyle/>
        <a:p>
          <a:r>
            <a:rPr lang="en-US" sz="1100"/>
            <a:t>Teha </a:t>
          </a:r>
          <a:r>
            <a:rPr lang="et-EE" sz="1100"/>
            <a:t>rakendus</a:t>
          </a:r>
          <a:r>
            <a:rPr lang="en-US" sz="1100"/>
            <a:t>, millesse saaks kanda nädala iga</a:t>
          </a:r>
          <a:r>
            <a:rPr lang="et-EE" sz="1100"/>
            <a:t> </a:t>
          </a:r>
          <a:r>
            <a:rPr lang="en-US" sz="1100"/>
            <a:t>tööpäeva kohta </a:t>
          </a:r>
          <a:endParaRPr lang="et-EE" sz="1100"/>
        </a:p>
        <a:p>
          <a:r>
            <a:rPr lang="en-US" sz="1100"/>
            <a:t>tööletuleku aja ja lahkumise aja.</a:t>
          </a:r>
        </a:p>
        <a:p>
          <a:r>
            <a:rPr lang="et-EE" sz="1100"/>
            <a:t>A</a:t>
          </a:r>
          <a:r>
            <a:rPr lang="en-US" sz="1100"/>
            <a:t>rvutatada nädala töötundide arv ja töötasu</a:t>
          </a:r>
          <a:r>
            <a:rPr lang="et-EE" sz="1100"/>
            <a:t> </a:t>
          </a:r>
          <a:r>
            <a:rPr lang="en-US" sz="1100"/>
            <a:t>(tunnid * tunnitasu).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552450</xdr:colOff>
      <xdr:row>12</xdr:row>
      <xdr:rowOff>123825</xdr:rowOff>
    </xdr:from>
    <xdr:ext cx="349885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3BAE20-D552-4125-92BC-12E5FB86227F}"/>
            </a:ext>
          </a:extLst>
        </xdr:cNvPr>
        <xdr:cNvSpPr txBox="1"/>
      </xdr:nvSpPr>
      <xdr:spPr>
        <a:xfrm>
          <a:off x="6502400" y="2066925"/>
          <a:ext cx="349885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Leida</a:t>
          </a:r>
          <a:r>
            <a:rPr lang="en-US" sz="1200"/>
            <a:t> kavas iga saate (va. viimane) kestus.</a:t>
          </a:r>
        </a:p>
        <a:p>
          <a:r>
            <a:rPr lang="en-US" sz="1200"/>
            <a:t>Leida pikim</a:t>
          </a:r>
          <a:r>
            <a:rPr lang="et-EE" sz="1200"/>
            <a:t>a</a:t>
          </a:r>
          <a:r>
            <a:rPr lang="en-US" sz="1200"/>
            <a:t> saa</a:t>
          </a:r>
          <a:r>
            <a:rPr lang="et-EE" sz="1200"/>
            <a:t>t</a:t>
          </a:r>
          <a:r>
            <a:rPr lang="en-US" sz="1200"/>
            <a:t>e</a:t>
          </a:r>
          <a:r>
            <a:rPr lang="et-EE" sz="1200"/>
            <a:t> aeg.</a:t>
          </a:r>
        </a:p>
        <a:p>
          <a:r>
            <a:rPr lang="et-EE" sz="1200"/>
            <a:t>Koostada valem korraliku</a:t>
          </a:r>
          <a:r>
            <a:rPr lang="et-EE" sz="1200" baseline="0"/>
            <a:t> täislause moodustamiseks: </a:t>
          </a:r>
        </a:p>
        <a:p>
          <a:r>
            <a:rPr lang="et-EE" sz="1200" i="1" baseline="0"/>
            <a:t>Päeva pikim saade kestab ... minutit</a:t>
          </a:r>
          <a:endParaRPr lang="en-US" sz="1200" i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"/>
  <sheetViews>
    <sheetView topLeftCell="A4" zoomScale="204" zoomScaleNormal="204" workbookViewId="0">
      <selection activeCell="D24" sqref="D24"/>
    </sheetView>
  </sheetViews>
  <sheetFormatPr defaultColWidth="9.1796875" defaultRowHeight="18.5" x14ac:dyDescent="0.45"/>
  <cols>
    <col min="1" max="1" width="31" style="1" customWidth="1"/>
    <col min="2" max="2" width="21.453125" style="1" customWidth="1"/>
    <col min="3" max="3" width="17.54296875" style="1" bestFit="1" customWidth="1"/>
    <col min="4" max="4" width="15.54296875" style="1" customWidth="1"/>
    <col min="5" max="5" width="19.7265625" style="1" customWidth="1"/>
    <col min="6" max="6" width="14.453125" style="1" bestFit="1" customWidth="1"/>
    <col min="7" max="7" width="7" style="1" bestFit="1" customWidth="1"/>
    <col min="8" max="8" width="6.7265625" style="1" customWidth="1"/>
    <col min="9" max="16384" width="9.1796875" style="1"/>
  </cols>
  <sheetData>
    <row r="1" spans="1:7" ht="21" x14ac:dyDescent="0.5">
      <c r="A1" s="53" t="s">
        <v>82</v>
      </c>
    </row>
    <row r="2" spans="1:7" ht="19" thickBot="1" x14ac:dyDescent="0.5"/>
    <row r="3" spans="1:7" ht="19" thickBot="1" x14ac:dyDescent="0.5">
      <c r="A3" s="1" t="s">
        <v>0</v>
      </c>
      <c r="B3" s="26">
        <v>36585</v>
      </c>
      <c r="D3" s="34" t="s">
        <v>84</v>
      </c>
      <c r="E3" s="1" t="s">
        <v>46</v>
      </c>
      <c r="F3" s="21">
        <f ca="1">B4-B3</f>
        <v>8961</v>
      </c>
      <c r="G3" s="35" t="str">
        <f ca="1">IF(F3="","",_xlfn.FORMULATEXT(F3))</f>
        <v>=B4-B3</v>
      </c>
    </row>
    <row r="4" spans="1:7" x14ac:dyDescent="0.45">
      <c r="A4" s="1" t="s">
        <v>68</v>
      </c>
      <c r="B4" s="13">
        <f ca="1">TODAY()</f>
        <v>45546</v>
      </c>
      <c r="E4" s="1" t="s">
        <v>77</v>
      </c>
      <c r="F4" s="21">
        <f ca="1">IF(B4&gt;=B10,B9-YEAR(B3),B9-YEAR(B3)-1)</f>
        <v>24</v>
      </c>
      <c r="G4" s="35" t="str">
        <f t="shared" ref="G4:G5" ca="1" si="0">IF(F4="","",_xlfn.FORMULATEXT(F4))</f>
        <v>=IF(B4&gt;=B10;B9-YEAR(B3);B9-YEAR(B3)-1)</v>
      </c>
    </row>
    <row r="5" spans="1:7" ht="37" x14ac:dyDescent="0.45">
      <c r="B5" s="35" t="str">
        <f ca="1">IF(B4="","",_xlfn.FORMULATEXT(B4))</f>
        <v>=TODAY()</v>
      </c>
      <c r="E5" s="32" t="s">
        <v>76</v>
      </c>
      <c r="F5" s="27">
        <f ca="1">INT(F3/365.25)</f>
        <v>24</v>
      </c>
      <c r="G5" s="35" t="str">
        <f t="shared" ca="1" si="0"/>
        <v>=INT(F3/365,25)</v>
      </c>
    </row>
    <row r="6" spans="1:7" x14ac:dyDescent="0.45">
      <c r="B6" s="13"/>
      <c r="E6" s="32"/>
      <c r="F6" s="33"/>
    </row>
    <row r="7" spans="1:7" x14ac:dyDescent="0.45">
      <c r="B7" s="35" t="str">
        <f ca="1">IF(B9="","",_xlfn.FORMULATEXT(B9))</f>
        <v>=YEAR(B4)</v>
      </c>
      <c r="C7" s="35" t="str">
        <f ca="1">IF(C9="","",_xlfn.FORMULATEXT(C9))</f>
        <v>=B9+1</v>
      </c>
    </row>
    <row r="8" spans="1:7" x14ac:dyDescent="0.45">
      <c r="B8" s="15" t="s">
        <v>69</v>
      </c>
      <c r="C8" s="15" t="s">
        <v>70</v>
      </c>
    </row>
    <row r="9" spans="1:7" x14ac:dyDescent="0.45">
      <c r="A9" s="21" t="s">
        <v>71</v>
      </c>
      <c r="B9" s="21">
        <f ca="1">YEAR(B4)</f>
        <v>2024</v>
      </c>
      <c r="C9" s="21">
        <f ca="1">B9+1</f>
        <v>2025</v>
      </c>
      <c r="D9" s="13"/>
    </row>
    <row r="10" spans="1:7" x14ac:dyDescent="0.45">
      <c r="A10" s="21" t="s">
        <v>72</v>
      </c>
      <c r="B10" s="22">
        <f ca="1">DATE(B9,MONTH(B3),DAY(B3))</f>
        <v>45351</v>
      </c>
      <c r="C10" s="22">
        <f ca="1">DATE(C9,MONTH(B3),DAY(B3))</f>
        <v>45717</v>
      </c>
      <c r="D10" s="35" t="str">
        <f ca="1">IF(C10="","",_xlfn.FORMULATEXT(C10))</f>
        <v>=DATE(C9;MONTH(B3);DAY(B3))</v>
      </c>
    </row>
    <row r="11" spans="1:7" x14ac:dyDescent="0.45">
      <c r="A11" s="21" t="s">
        <v>73</v>
      </c>
      <c r="B11" s="21">
        <f>WEEKDAY(B3,2)</f>
        <v>2</v>
      </c>
      <c r="C11" s="21">
        <f>WEEKDAY(C3,2)</f>
        <v>6</v>
      </c>
    </row>
    <row r="12" spans="1:7" x14ac:dyDescent="0.45">
      <c r="B12" s="35" t="str">
        <f ca="1">IF(B11="","",_xlfn.FORMULATEXT(B11))</f>
        <v>=WEEKDAY(B3;2)</v>
      </c>
      <c r="C12" s="35" t="str">
        <f ca="1">IF(C11="","",_xlfn.FORMULATEXT(C11))</f>
        <v>=WEEKDAY(C3;2)</v>
      </c>
    </row>
    <row r="16" spans="1:7" x14ac:dyDescent="0.45">
      <c r="A16" s="21" t="s">
        <v>47</v>
      </c>
      <c r="B16" s="22">
        <f ca="1">IF(B4&gt;=B10,C10,B10)</f>
        <v>45717</v>
      </c>
      <c r="C16" s="21" t="s">
        <v>48</v>
      </c>
      <c r="D16" s="21">
        <f ca="1">B16-B4</f>
        <v>171</v>
      </c>
      <c r="E16" s="21" t="s">
        <v>49</v>
      </c>
    </row>
    <row r="17" spans="1:5" x14ac:dyDescent="0.45">
      <c r="B17" s="35" t="str">
        <f ca="1">IF(B16="","",_xlfn.FORMULATEXT(B16))</f>
        <v>=IF(B4&gt;=B10;C10;B10)</v>
      </c>
      <c r="D17" s="35" t="str">
        <f ca="1">IF(D16="","",_xlfn.FORMULATEXT(D16))</f>
        <v>=B16-B4</v>
      </c>
    </row>
    <row r="19" spans="1:5" ht="37" x14ac:dyDescent="0.45">
      <c r="A19" s="14" t="s">
        <v>74</v>
      </c>
      <c r="B19" s="31" t="s">
        <v>75</v>
      </c>
      <c r="D19" s="31" t="s">
        <v>103</v>
      </c>
    </row>
    <row r="20" spans="1:5" x14ac:dyDescent="0.45">
      <c r="A20" s="20">
        <v>5000</v>
      </c>
      <c r="B20" s="22">
        <f>$B$3+A20</f>
        <v>41585</v>
      </c>
      <c r="C20" s="35" t="str">
        <f t="shared" ref="C20:C22" ca="1" si="1">IF(B20="","",_xlfn.FORMULATEXT(B20))</f>
        <v>=$B$3+A20</v>
      </c>
      <c r="D20" s="1">
        <f>INT((B20-$B$3)/365.25)</f>
        <v>13</v>
      </c>
      <c r="E20" s="35" t="str">
        <f t="shared" ref="E20:E22" ca="1" si="2">IF(D20="","",_xlfn.FORMULATEXT(D20))</f>
        <v>=INT((B20-$B$3)/365,25)</v>
      </c>
    </row>
    <row r="21" spans="1:5" x14ac:dyDescent="0.45">
      <c r="A21" s="20">
        <v>10000</v>
      </c>
      <c r="B21" s="22">
        <f t="shared" ref="B21:B22" si="3">$B$3+A21</f>
        <v>46585</v>
      </c>
      <c r="C21" s="35" t="str">
        <f t="shared" ca="1" si="1"/>
        <v>=$B$3+A21</v>
      </c>
      <c r="D21" s="1">
        <f t="shared" ref="D21:D22" si="4">INT((B21-$B$3)/365.25)</f>
        <v>27</v>
      </c>
      <c r="E21" s="35" t="str">
        <f t="shared" ca="1" si="2"/>
        <v>=INT((B21-$B$3)/365,25)</v>
      </c>
    </row>
    <row r="22" spans="1:5" x14ac:dyDescent="0.45">
      <c r="A22" s="20">
        <v>25000</v>
      </c>
      <c r="B22" s="22">
        <f t="shared" si="3"/>
        <v>61585</v>
      </c>
      <c r="C22" s="35" t="str">
        <f t="shared" ca="1" si="1"/>
        <v>=$B$3+A22</v>
      </c>
      <c r="D22" s="1">
        <f t="shared" si="4"/>
        <v>68</v>
      </c>
      <c r="E22" s="35" t="str">
        <f t="shared" ca="1" si="2"/>
        <v>=INT((B22-$B$3)/365,25)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4"/>
  <sheetViews>
    <sheetView zoomScale="164" zoomScaleNormal="164" workbookViewId="0">
      <selection activeCell="G16" sqref="G16"/>
    </sheetView>
  </sheetViews>
  <sheetFormatPr defaultColWidth="9.1796875" defaultRowHeight="15.5" x14ac:dyDescent="0.35"/>
  <cols>
    <col min="1" max="1" width="30" style="2" customWidth="1"/>
    <col min="2" max="2" width="28.453125" style="2" customWidth="1"/>
    <col min="3" max="3" width="12.26953125" style="2" customWidth="1"/>
    <col min="4" max="4" width="10.54296875" style="2" customWidth="1"/>
    <col min="5" max="5" width="10.08984375" style="2" customWidth="1"/>
    <col min="6" max="6" width="11.90625" style="2" customWidth="1"/>
    <col min="7" max="7" width="15.81640625" style="2" customWidth="1"/>
    <col min="8" max="8" width="8.54296875" style="2" bestFit="1" customWidth="1"/>
    <col min="9" max="9" width="3.54296875" style="2" customWidth="1"/>
    <col min="10" max="10" width="9.1796875" style="2"/>
    <col min="11" max="11" width="39" style="2" bestFit="1" customWidth="1"/>
    <col min="12" max="12" width="27" style="2" bestFit="1" customWidth="1"/>
    <col min="13" max="13" width="10.08984375" style="2" bestFit="1" customWidth="1"/>
    <col min="14" max="16384" width="9.1796875" style="2"/>
  </cols>
  <sheetData>
    <row r="1" spans="1:13" ht="18" x14ac:dyDescent="0.4">
      <c r="A1" s="54" t="s">
        <v>81</v>
      </c>
      <c r="H1" s="2" t="s">
        <v>66</v>
      </c>
    </row>
    <row r="2" spans="1:13" x14ac:dyDescent="0.35">
      <c r="D2" s="36"/>
      <c r="E2" s="36" t="str">
        <f ca="1">IF(E6="","",_xlfn.FORMULATEXT(E6))</f>
        <v>=VALUE(RIGHT(Aeg;10))</v>
      </c>
      <c r="F2" s="36"/>
      <c r="G2" s="36" t="str">
        <f ca="1">IF(G6="","",_xlfn.FORMULATEXT(G6))</f>
        <v>=Hind/Kestus</v>
      </c>
      <c r="H2" s="36"/>
    </row>
    <row r="3" spans="1:13" x14ac:dyDescent="0.35">
      <c r="B3" s="36"/>
      <c r="C3" s="36"/>
      <c r="D3" s="36" t="str">
        <f t="shared" ref="D3:H3" ca="1" si="0">IF(D6="","",_xlfn.FORMULATEXT(D6))</f>
        <v>=VALUE(MID(Aeg;6;10))</v>
      </c>
      <c r="E3" s="36"/>
      <c r="F3" s="36" t="str">
        <f t="shared" ca="1" si="0"/>
        <v>=Lõpp-Algus+1</v>
      </c>
      <c r="G3" s="36"/>
      <c r="H3" s="36" t="str">
        <f t="shared" ca="1" si="0"/>
        <v>=RANK.EQ(Päeva_maksumus;Päeva_maksumus;1)</v>
      </c>
    </row>
    <row r="5" spans="1:13" s="49" customFormat="1" ht="31" x14ac:dyDescent="0.35">
      <c r="A5" s="38" t="s">
        <v>2</v>
      </c>
      <c r="B5" s="38" t="s">
        <v>3</v>
      </c>
      <c r="C5" s="38" t="s">
        <v>4</v>
      </c>
      <c r="D5" s="38" t="s">
        <v>5</v>
      </c>
      <c r="E5" s="47" t="s">
        <v>6</v>
      </c>
      <c r="F5" s="38" t="s">
        <v>67</v>
      </c>
      <c r="G5" s="48" t="s">
        <v>79</v>
      </c>
      <c r="H5" s="48" t="s">
        <v>78</v>
      </c>
      <c r="K5" s="49" t="s">
        <v>2</v>
      </c>
      <c r="L5" s="49" t="s">
        <v>3</v>
      </c>
      <c r="M5" s="49" t="s">
        <v>4</v>
      </c>
    </row>
    <row r="6" spans="1:13" x14ac:dyDescent="0.35">
      <c r="A6" s="2" t="s">
        <v>89</v>
      </c>
      <c r="B6" s="29" t="s">
        <v>90</v>
      </c>
      <c r="C6" s="50">
        <v>959</v>
      </c>
      <c r="D6" s="51" cm="1">
        <f t="array" ref="D6:D13">VALUE(MID(Aeg,6,10))</f>
        <v>45346</v>
      </c>
      <c r="E6" s="51" cm="1">
        <f t="array" ref="E6:E13">VALUE(RIGHT(Aeg,10))</f>
        <v>45353</v>
      </c>
      <c r="F6" s="41" cm="1">
        <f t="array" ref="F6:F13">Lõpp-Algus+1</f>
        <v>8</v>
      </c>
      <c r="G6" s="56" cm="1">
        <f t="array" ref="G6:G13">Hind/Kestus</f>
        <v>119.875</v>
      </c>
      <c r="H6" s="41" cm="1">
        <f t="array" ref="H6:H13">_xlfn.RANK.EQ(Päeva_maksumus,Päeva_maksumus,1)</f>
        <v>2</v>
      </c>
      <c r="K6" s="2" t="s">
        <v>89</v>
      </c>
      <c r="L6" s="2" t="s">
        <v>90</v>
      </c>
      <c r="M6" s="52">
        <v>959</v>
      </c>
    </row>
    <row r="7" spans="1:13" x14ac:dyDescent="0.35">
      <c r="A7" s="2" t="s">
        <v>91</v>
      </c>
      <c r="B7" s="29" t="s">
        <v>92</v>
      </c>
      <c r="C7" s="50">
        <v>1249</v>
      </c>
      <c r="D7" s="51">
        <v>45353</v>
      </c>
      <c r="E7" s="51">
        <v>45360</v>
      </c>
      <c r="F7" s="41">
        <v>8</v>
      </c>
      <c r="G7" s="56">
        <v>156.125</v>
      </c>
      <c r="H7" s="41">
        <v>5</v>
      </c>
      <c r="K7" s="2" t="s">
        <v>91</v>
      </c>
      <c r="L7" s="2" t="s">
        <v>92</v>
      </c>
      <c r="M7" s="52">
        <v>1249</v>
      </c>
    </row>
    <row r="8" spans="1:13" x14ac:dyDescent="0.35">
      <c r="A8" s="2" t="s">
        <v>93</v>
      </c>
      <c r="B8" s="29" t="s">
        <v>92</v>
      </c>
      <c r="C8" s="50">
        <v>799</v>
      </c>
      <c r="D8" s="51">
        <v>45353</v>
      </c>
      <c r="E8" s="51">
        <v>45360</v>
      </c>
      <c r="F8" s="41">
        <v>8</v>
      </c>
      <c r="G8" s="56">
        <v>99.875</v>
      </c>
      <c r="H8" s="41">
        <v>1</v>
      </c>
      <c r="K8" s="2" t="s">
        <v>93</v>
      </c>
      <c r="L8" s="2" t="s">
        <v>92</v>
      </c>
      <c r="M8" s="52">
        <v>799</v>
      </c>
    </row>
    <row r="9" spans="1:13" x14ac:dyDescent="0.35">
      <c r="A9" s="2" t="s">
        <v>94</v>
      </c>
      <c r="B9" s="29" t="s">
        <v>92</v>
      </c>
      <c r="C9" s="50">
        <v>1199</v>
      </c>
      <c r="D9" s="51">
        <v>45353</v>
      </c>
      <c r="E9" s="51">
        <v>45360</v>
      </c>
      <c r="F9" s="41">
        <v>8</v>
      </c>
      <c r="G9" s="56">
        <v>149.875</v>
      </c>
      <c r="H9" s="41">
        <v>4</v>
      </c>
      <c r="K9" s="2" t="s">
        <v>94</v>
      </c>
      <c r="L9" s="2" t="s">
        <v>92</v>
      </c>
      <c r="M9" s="52">
        <v>1199</v>
      </c>
    </row>
    <row r="10" spans="1:13" x14ac:dyDescent="0.35">
      <c r="A10" s="2" t="s">
        <v>95</v>
      </c>
      <c r="B10" s="29" t="s">
        <v>96</v>
      </c>
      <c r="C10" s="50">
        <v>1139</v>
      </c>
      <c r="D10" s="51">
        <v>45359</v>
      </c>
      <c r="E10" s="51">
        <v>45366</v>
      </c>
      <c r="F10" s="41">
        <v>8</v>
      </c>
      <c r="G10" s="56">
        <v>142.375</v>
      </c>
      <c r="H10" s="41">
        <v>3</v>
      </c>
      <c r="K10" s="2" t="s">
        <v>95</v>
      </c>
      <c r="L10" s="2" t="s">
        <v>96</v>
      </c>
      <c r="M10" s="52">
        <v>1139</v>
      </c>
    </row>
    <row r="11" spans="1:13" x14ac:dyDescent="0.35">
      <c r="A11" s="2" t="s">
        <v>97</v>
      </c>
      <c r="B11" s="29" t="s">
        <v>98</v>
      </c>
      <c r="C11" s="50">
        <v>3499</v>
      </c>
      <c r="D11" s="51">
        <v>45361</v>
      </c>
      <c r="E11" s="51">
        <v>45370</v>
      </c>
      <c r="F11" s="41">
        <v>10</v>
      </c>
      <c r="G11" s="56">
        <v>349.9</v>
      </c>
      <c r="H11" s="41">
        <v>8</v>
      </c>
      <c r="K11" s="2" t="s">
        <v>107</v>
      </c>
      <c r="L11" s="2" t="s">
        <v>98</v>
      </c>
      <c r="M11" s="52">
        <v>3499</v>
      </c>
    </row>
    <row r="12" spans="1:13" x14ac:dyDescent="0.35">
      <c r="A12" s="2" t="s">
        <v>99</v>
      </c>
      <c r="B12" s="29" t="s">
        <v>100</v>
      </c>
      <c r="C12" s="50">
        <v>1999</v>
      </c>
      <c r="D12" s="51">
        <v>45362</v>
      </c>
      <c r="E12" s="51">
        <v>45373</v>
      </c>
      <c r="F12" s="41">
        <v>12</v>
      </c>
      <c r="G12" s="56">
        <v>166.58333333333334</v>
      </c>
      <c r="H12" s="41">
        <v>6</v>
      </c>
      <c r="K12" s="2" t="s">
        <v>99</v>
      </c>
      <c r="L12" s="2" t="s">
        <v>100</v>
      </c>
      <c r="M12" s="52">
        <v>1999</v>
      </c>
    </row>
    <row r="13" spans="1:13" x14ac:dyDescent="0.35">
      <c r="A13" s="2" t="s">
        <v>101</v>
      </c>
      <c r="B13" s="29" t="s">
        <v>102</v>
      </c>
      <c r="C13" s="50">
        <v>999</v>
      </c>
      <c r="D13" s="51">
        <v>45399</v>
      </c>
      <c r="E13" s="51">
        <v>45403</v>
      </c>
      <c r="F13" s="41">
        <v>5</v>
      </c>
      <c r="G13" s="56">
        <v>199.8</v>
      </c>
      <c r="H13" s="41">
        <v>7</v>
      </c>
      <c r="K13" s="2" t="s">
        <v>101</v>
      </c>
      <c r="L13" s="2" t="s">
        <v>102</v>
      </c>
      <c r="M13" s="52">
        <v>999</v>
      </c>
    </row>
    <row r="14" spans="1:13" x14ac:dyDescent="0.35">
      <c r="C14" s="52"/>
      <c r="D14" s="4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247D-ADE4-4AD7-BC4E-95168776F700}">
  <dimension ref="B3:J11"/>
  <sheetViews>
    <sheetView zoomScale="244" zoomScaleNormal="244" workbookViewId="0">
      <selection activeCell="G3" sqref="G3"/>
    </sheetView>
  </sheetViews>
  <sheetFormatPr defaultRowHeight="14.5" x14ac:dyDescent="0.35"/>
  <sheetData>
    <row r="3" spans="2:10" x14ac:dyDescent="0.35">
      <c r="B3" t="s">
        <v>108</v>
      </c>
      <c r="C3" t="s">
        <v>109</v>
      </c>
      <c r="D3" t="s">
        <v>110</v>
      </c>
      <c r="E3" t="s">
        <v>111</v>
      </c>
    </row>
    <row r="4" spans="2:10" x14ac:dyDescent="0.35">
      <c r="B4">
        <v>1</v>
      </c>
      <c r="C4">
        <f>2+B4</f>
        <v>3</v>
      </c>
      <c r="D4">
        <f>C4*2</f>
        <v>6</v>
      </c>
      <c r="E4">
        <f>B4-4.5</f>
        <v>-3.5</v>
      </c>
      <c r="I4" s="55"/>
      <c r="J4" s="55"/>
    </row>
    <row r="5" spans="2:10" x14ac:dyDescent="0.35">
      <c r="B5">
        <v>2</v>
      </c>
      <c r="C5">
        <f t="shared" ref="C5:C11" si="0">2+B5</f>
        <v>4</v>
      </c>
      <c r="D5">
        <f t="shared" ref="D5:D11" si="1">C5*2</f>
        <v>8</v>
      </c>
      <c r="E5">
        <f t="shared" ref="E5:E11" si="2">B5-4.5</f>
        <v>-2.5</v>
      </c>
      <c r="I5" s="55"/>
      <c r="J5" s="55"/>
    </row>
    <row r="6" spans="2:10" x14ac:dyDescent="0.35">
      <c r="B6">
        <v>3</v>
      </c>
      <c r="C6">
        <f t="shared" si="0"/>
        <v>5</v>
      </c>
      <c r="D6">
        <f t="shared" si="1"/>
        <v>10</v>
      </c>
      <c r="E6">
        <f t="shared" si="2"/>
        <v>-1.5</v>
      </c>
      <c r="I6" s="55"/>
      <c r="J6" s="55"/>
    </row>
    <row r="7" spans="2:10" x14ac:dyDescent="0.35">
      <c r="B7">
        <v>4</v>
      </c>
      <c r="C7">
        <f t="shared" si="0"/>
        <v>6</v>
      </c>
      <c r="D7">
        <f t="shared" si="1"/>
        <v>12</v>
      </c>
      <c r="E7">
        <f t="shared" si="2"/>
        <v>-0.5</v>
      </c>
      <c r="I7" s="55"/>
      <c r="J7" s="55"/>
    </row>
    <row r="8" spans="2:10" x14ac:dyDescent="0.35">
      <c r="B8">
        <v>5</v>
      </c>
      <c r="C8">
        <f t="shared" si="0"/>
        <v>7</v>
      </c>
      <c r="D8">
        <f t="shared" si="1"/>
        <v>14</v>
      </c>
      <c r="E8">
        <f t="shared" si="2"/>
        <v>0.5</v>
      </c>
      <c r="I8" s="55"/>
      <c r="J8" s="55"/>
    </row>
    <row r="9" spans="2:10" x14ac:dyDescent="0.35">
      <c r="B9">
        <v>6</v>
      </c>
      <c r="C9">
        <f t="shared" si="0"/>
        <v>8</v>
      </c>
      <c r="D9">
        <f t="shared" si="1"/>
        <v>16</v>
      </c>
      <c r="E9">
        <f t="shared" si="2"/>
        <v>1.5</v>
      </c>
    </row>
    <row r="10" spans="2:10" x14ac:dyDescent="0.35">
      <c r="B10">
        <v>7</v>
      </c>
      <c r="C10">
        <f t="shared" si="0"/>
        <v>9</v>
      </c>
      <c r="D10">
        <f t="shared" si="1"/>
        <v>18</v>
      </c>
      <c r="E10">
        <f t="shared" si="2"/>
        <v>2.5</v>
      </c>
    </row>
    <row r="11" spans="2:10" x14ac:dyDescent="0.35">
      <c r="B11">
        <v>8</v>
      </c>
      <c r="C11">
        <f t="shared" si="0"/>
        <v>10</v>
      </c>
      <c r="D11">
        <f t="shared" si="1"/>
        <v>20</v>
      </c>
      <c r="E11">
        <f t="shared" si="2"/>
        <v>3.5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0"/>
  <sheetViews>
    <sheetView tabSelected="1" topLeftCell="A4" zoomScale="215" zoomScaleNormal="215" workbookViewId="0">
      <selection activeCell="E20" sqref="E20"/>
    </sheetView>
  </sheetViews>
  <sheetFormatPr defaultColWidth="9.1796875" defaultRowHeight="15.5" x14ac:dyDescent="0.35"/>
  <cols>
    <col min="1" max="1" width="15.453125" style="2" customWidth="1"/>
    <col min="2" max="2" width="25.81640625" style="2" bestFit="1" customWidth="1"/>
    <col min="3" max="3" width="7.453125" style="2" customWidth="1"/>
    <col min="4" max="4" width="7.54296875" style="2" customWidth="1"/>
    <col min="5" max="5" width="14.453125" style="2" customWidth="1"/>
    <col min="6" max="6" width="14.26953125" style="2" bestFit="1" customWidth="1"/>
    <col min="7" max="7" width="5.453125" style="2" customWidth="1"/>
    <col min="8" max="8" width="7.54296875" style="2" customWidth="1"/>
    <col min="9" max="9" width="22.81640625" style="2" bestFit="1" customWidth="1"/>
    <col min="10" max="10" width="14.54296875" style="2" customWidth="1"/>
    <col min="11" max="16384" width="9.1796875" style="2"/>
  </cols>
  <sheetData>
    <row r="1" spans="1:10" ht="18" x14ac:dyDescent="0.4">
      <c r="A1" s="54" t="s">
        <v>80</v>
      </c>
      <c r="C1" s="57" t="str">
        <f ca="1">IF(C5="","",_xlfn.FORMULATEXT(C5))</f>
        <v>=MONTH(Kuupäev)</v>
      </c>
      <c r="D1" s="57"/>
      <c r="E1" s="57"/>
      <c r="I1" s="36" t="e">
        <f t="shared" ref="I1:J1" ca="1" si="0">IF(I5="","",_xlfn.FORMULATEXT(I5))</f>
        <v>#N/A</v>
      </c>
      <c r="J1" s="36" t="str">
        <f ca="1">IF(J5="","",_xlfn.FORMULATEXT(J5))</f>
        <v>=COUNTIF(Kuu_nr;Kuu)</v>
      </c>
    </row>
    <row r="2" spans="1:10" ht="18" x14ac:dyDescent="0.4">
      <c r="A2" s="54"/>
      <c r="C2" s="36"/>
      <c r="D2" s="36" t="str">
        <f ca="1">IF(D5="","",_xlfn.FORMULATEXT(D5))</f>
        <v>=WEEKDAY(Kuupäev;2)</v>
      </c>
      <c r="E2" s="36"/>
      <c r="F2" s="36" t="str">
        <f ca="1">IF(F5="","",_xlfn.FORMULATEXT(F5))</f>
        <v>=INDEX(päev;Np_nr)</v>
      </c>
      <c r="I2" s="36"/>
      <c r="J2" s="36"/>
    </row>
    <row r="4" spans="1:10" ht="31" x14ac:dyDescent="0.35">
      <c r="A4" s="37" t="s">
        <v>1</v>
      </c>
      <c r="B4" s="37" t="s">
        <v>19</v>
      </c>
      <c r="C4" s="37" t="s">
        <v>85</v>
      </c>
      <c r="D4" s="37" t="s">
        <v>86</v>
      </c>
      <c r="E4" s="38" t="s">
        <v>87</v>
      </c>
      <c r="F4" s="38" t="s">
        <v>88</v>
      </c>
      <c r="H4" s="37" t="s">
        <v>104</v>
      </c>
      <c r="I4" s="37" t="s">
        <v>112</v>
      </c>
      <c r="J4" s="38" t="s">
        <v>113</v>
      </c>
    </row>
    <row r="5" spans="1:10" x14ac:dyDescent="0.35">
      <c r="A5" s="39">
        <v>45292</v>
      </c>
      <c r="B5" s="40" t="s">
        <v>7</v>
      </c>
      <c r="C5" s="41" cm="1">
        <f t="array" ref="C5:C16">MONTH(Kuupäev)</f>
        <v>1</v>
      </c>
      <c r="D5" s="41" cm="1">
        <f t="array" ref="D5:D16">WEEKDAY(Kuupäev,2)</f>
        <v>1</v>
      </c>
      <c r="E5" s="41">
        <v>1</v>
      </c>
      <c r="F5" s="41" t="str" cm="1">
        <f t="array" ref="F5:F16">INDEX(päev,Np_nr)</f>
        <v>Esmaspäev</v>
      </c>
      <c r="H5" s="6">
        <v>1</v>
      </c>
      <c r="I5" s="41" t="s">
        <v>114</v>
      </c>
      <c r="J5" s="41" cm="1">
        <f t="array" ref="J5:J16">COUNTIF(Kuu_nr,Kuu)</f>
        <v>1</v>
      </c>
    </row>
    <row r="6" spans="1:10" x14ac:dyDescent="0.35">
      <c r="A6" s="39">
        <v>45346</v>
      </c>
      <c r="B6" s="40" t="s">
        <v>8</v>
      </c>
      <c r="C6" s="41">
        <v>2</v>
      </c>
      <c r="D6" s="41">
        <v>6</v>
      </c>
      <c r="E6" s="41">
        <v>6</v>
      </c>
      <c r="F6" s="41" t="str">
        <v>Laupäev</v>
      </c>
      <c r="H6" s="6">
        <v>2</v>
      </c>
      <c r="I6" s="41" t="s">
        <v>115</v>
      </c>
      <c r="J6" s="41">
        <v>1</v>
      </c>
    </row>
    <row r="7" spans="1:10" x14ac:dyDescent="0.35">
      <c r="A7" s="42">
        <v>45380</v>
      </c>
      <c r="B7" s="40" t="s">
        <v>9</v>
      </c>
      <c r="C7" s="41">
        <v>3</v>
      </c>
      <c r="D7" s="41">
        <v>5</v>
      </c>
      <c r="E7" s="41">
        <v>5</v>
      </c>
      <c r="F7" s="41" t="str">
        <v>Reede</v>
      </c>
      <c r="H7" s="6">
        <v>3</v>
      </c>
      <c r="I7" s="41" t="s">
        <v>116</v>
      </c>
      <c r="J7" s="41">
        <v>2</v>
      </c>
    </row>
    <row r="8" spans="1:10" x14ac:dyDescent="0.35">
      <c r="A8" s="39">
        <v>45382</v>
      </c>
      <c r="B8" s="40" t="s">
        <v>10</v>
      </c>
      <c r="C8" s="41">
        <v>3</v>
      </c>
      <c r="D8" s="41">
        <v>7</v>
      </c>
      <c r="E8" s="41">
        <v>7</v>
      </c>
      <c r="F8" s="41" t="str">
        <v>Pühapäev</v>
      </c>
      <c r="H8" s="6">
        <v>4</v>
      </c>
      <c r="I8" s="41" t="s">
        <v>117</v>
      </c>
      <c r="J8" s="41">
        <v>0</v>
      </c>
    </row>
    <row r="9" spans="1:10" x14ac:dyDescent="0.35">
      <c r="A9" s="39">
        <v>45413</v>
      </c>
      <c r="B9" s="40" t="s">
        <v>11</v>
      </c>
      <c r="C9" s="41">
        <v>5</v>
      </c>
      <c r="D9" s="41">
        <v>3</v>
      </c>
      <c r="E9" s="41">
        <v>3</v>
      </c>
      <c r="F9" s="41" t="str">
        <v>Kolmapäev</v>
      </c>
      <c r="H9" s="6">
        <v>5</v>
      </c>
      <c r="I9" s="41" t="s">
        <v>118</v>
      </c>
      <c r="J9" s="41">
        <v>2</v>
      </c>
    </row>
    <row r="10" spans="1:10" x14ac:dyDescent="0.35">
      <c r="A10" s="39">
        <v>45431</v>
      </c>
      <c r="B10" s="40" t="s">
        <v>12</v>
      </c>
      <c r="C10" s="41">
        <v>5</v>
      </c>
      <c r="D10" s="41">
        <v>7</v>
      </c>
      <c r="E10" s="41">
        <v>7</v>
      </c>
      <c r="F10" s="41" t="str">
        <v>Pühapäev</v>
      </c>
      <c r="H10" s="6">
        <v>6</v>
      </c>
      <c r="I10" s="41" t="s">
        <v>119</v>
      </c>
      <c r="J10" s="41">
        <v>2</v>
      </c>
    </row>
    <row r="11" spans="1:10" x14ac:dyDescent="0.35">
      <c r="A11" s="39">
        <v>45466</v>
      </c>
      <c r="B11" s="40" t="s">
        <v>13</v>
      </c>
      <c r="C11" s="41">
        <v>6</v>
      </c>
      <c r="D11" s="41">
        <v>7</v>
      </c>
      <c r="E11" s="41">
        <v>7</v>
      </c>
      <c r="F11" s="41" t="str">
        <v>Pühapäev</v>
      </c>
      <c r="H11" s="6">
        <v>7</v>
      </c>
      <c r="I11" s="41" t="s">
        <v>120</v>
      </c>
      <c r="J11" s="41">
        <v>0</v>
      </c>
    </row>
    <row r="12" spans="1:10" x14ac:dyDescent="0.35">
      <c r="A12" s="39">
        <v>45467</v>
      </c>
      <c r="B12" s="40" t="s">
        <v>14</v>
      </c>
      <c r="C12" s="41">
        <v>6</v>
      </c>
      <c r="D12" s="41">
        <v>1</v>
      </c>
      <c r="E12" s="41">
        <v>1</v>
      </c>
      <c r="F12" s="41" t="str">
        <v>Esmaspäev</v>
      </c>
      <c r="H12" s="6">
        <v>8</v>
      </c>
      <c r="I12" s="41" t="s">
        <v>121</v>
      </c>
      <c r="J12" s="41">
        <v>1</v>
      </c>
    </row>
    <row r="13" spans="1:10" x14ac:dyDescent="0.35">
      <c r="A13" s="39">
        <v>45524</v>
      </c>
      <c r="B13" s="40" t="s">
        <v>15</v>
      </c>
      <c r="C13" s="41">
        <v>8</v>
      </c>
      <c r="D13" s="41">
        <v>2</v>
      </c>
      <c r="E13" s="41">
        <v>2</v>
      </c>
      <c r="F13" s="41" t="str">
        <v>Teisipäev</v>
      </c>
      <c r="H13" s="6">
        <v>9</v>
      </c>
      <c r="I13" s="41" t="s">
        <v>122</v>
      </c>
      <c r="J13" s="41">
        <v>0</v>
      </c>
    </row>
    <row r="14" spans="1:10" x14ac:dyDescent="0.35">
      <c r="A14" s="39">
        <v>45650</v>
      </c>
      <c r="B14" s="40" t="s">
        <v>16</v>
      </c>
      <c r="C14" s="41">
        <v>12</v>
      </c>
      <c r="D14" s="41">
        <v>2</v>
      </c>
      <c r="E14" s="41">
        <v>2</v>
      </c>
      <c r="F14" s="41" t="str">
        <v>Teisipäev</v>
      </c>
      <c r="H14" s="6">
        <v>10</v>
      </c>
      <c r="I14" s="41" t="s">
        <v>123</v>
      </c>
      <c r="J14" s="41">
        <v>0</v>
      </c>
    </row>
    <row r="15" spans="1:10" x14ac:dyDescent="0.35">
      <c r="A15" s="39">
        <v>45651</v>
      </c>
      <c r="B15" s="40" t="s">
        <v>17</v>
      </c>
      <c r="C15" s="41">
        <v>12</v>
      </c>
      <c r="D15" s="41">
        <v>3</v>
      </c>
      <c r="E15" s="41">
        <v>3</v>
      </c>
      <c r="F15" s="41" t="str">
        <v>Kolmapäev</v>
      </c>
      <c r="H15" s="6">
        <v>11</v>
      </c>
      <c r="I15" s="41" t="s">
        <v>124</v>
      </c>
      <c r="J15" s="41">
        <v>0</v>
      </c>
    </row>
    <row r="16" spans="1:10" ht="16" thickBot="1" x14ac:dyDescent="0.4">
      <c r="A16" s="39">
        <v>45652</v>
      </c>
      <c r="B16" s="40" t="s">
        <v>18</v>
      </c>
      <c r="C16" s="41">
        <v>12</v>
      </c>
      <c r="D16" s="41">
        <v>4</v>
      </c>
      <c r="E16" s="41">
        <v>4</v>
      </c>
      <c r="F16" s="41" t="str">
        <v>Neljapäev</v>
      </c>
      <c r="H16" s="6">
        <v>12</v>
      </c>
      <c r="I16" s="41" t="s">
        <v>125</v>
      </c>
      <c r="J16" s="43">
        <v>3</v>
      </c>
    </row>
    <row r="17" spans="1:11" ht="16" thickBot="1" x14ac:dyDescent="0.4">
      <c r="H17" s="44" t="s">
        <v>30</v>
      </c>
      <c r="I17" s="45"/>
      <c r="J17" s="46">
        <f>SUM(Pühi)</f>
        <v>12</v>
      </c>
      <c r="K17" s="36" t="str">
        <f ca="1">IF(J17="","",_xlfn.FORMULATEXT(J17))</f>
        <v>=SUM(Pühi)</v>
      </c>
    </row>
    <row r="18" spans="1:11" x14ac:dyDescent="0.35">
      <c r="I18" s="2" t="s">
        <v>126</v>
      </c>
      <c r="J18" s="2">
        <f>COUNTIFS(Np_nr,"&lt;=5")</f>
        <v>8</v>
      </c>
    </row>
    <row r="19" spans="1:11" x14ac:dyDescent="0.35">
      <c r="A19" s="39"/>
      <c r="B19" s="40"/>
      <c r="J19" s="2" t="str">
        <f ca="1">_xlfn.FORMULATEXT(J18)</f>
        <v>=COUNTIFS(Np_nr;"&lt;=5")</v>
      </c>
    </row>
    <row r="20" spans="1:11" x14ac:dyDescent="0.35">
      <c r="A20" s="39"/>
      <c r="B20" s="40"/>
    </row>
    <row r="21" spans="1:11" x14ac:dyDescent="0.35">
      <c r="A21" s="42"/>
      <c r="B21" s="40"/>
    </row>
    <row r="22" spans="1:11" x14ac:dyDescent="0.35">
      <c r="A22" s="39"/>
      <c r="B22" s="40"/>
    </row>
    <row r="23" spans="1:11" x14ac:dyDescent="0.35">
      <c r="A23" s="39"/>
      <c r="B23" s="40"/>
    </row>
    <row r="24" spans="1:11" x14ac:dyDescent="0.35">
      <c r="A24" s="39"/>
      <c r="B24" s="40"/>
    </row>
    <row r="25" spans="1:11" x14ac:dyDescent="0.35">
      <c r="A25" s="39"/>
      <c r="B25" s="40"/>
    </row>
    <row r="26" spans="1:11" x14ac:dyDescent="0.35">
      <c r="A26" s="39"/>
      <c r="B26" s="40"/>
    </row>
    <row r="27" spans="1:11" x14ac:dyDescent="0.35">
      <c r="A27" s="39"/>
      <c r="B27" s="40"/>
    </row>
    <row r="28" spans="1:11" x14ac:dyDescent="0.35">
      <c r="A28" s="39"/>
      <c r="B28" s="40"/>
    </row>
    <row r="29" spans="1:11" x14ac:dyDescent="0.35">
      <c r="A29" s="39"/>
      <c r="B29" s="40"/>
    </row>
    <row r="30" spans="1:11" x14ac:dyDescent="0.35">
      <c r="A30" s="39"/>
      <c r="B30" s="40"/>
    </row>
  </sheetData>
  <mergeCells count="1">
    <mergeCell ref="C1:E1"/>
  </mergeCells>
  <phoneticPr fontId="16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"/>
  <sheetViews>
    <sheetView zoomScale="219" zoomScaleNormal="219" workbookViewId="0">
      <selection activeCell="F15" sqref="F15"/>
    </sheetView>
  </sheetViews>
  <sheetFormatPr defaultColWidth="9.1796875" defaultRowHeight="15.5" x14ac:dyDescent="0.35"/>
  <cols>
    <col min="1" max="1" width="3.7265625" style="2" customWidth="1"/>
    <col min="2" max="2" width="13.1796875" style="2" customWidth="1"/>
    <col min="3" max="3" width="8.7265625" style="2" bestFit="1" customWidth="1"/>
    <col min="4" max="4" width="8.26953125" style="2" customWidth="1"/>
    <col min="5" max="5" width="9.453125" style="2" bestFit="1" customWidth="1"/>
    <col min="6" max="6" width="15.26953125" style="2" bestFit="1" customWidth="1"/>
    <col min="7" max="7" width="2.81640625" style="2" customWidth="1"/>
    <col min="8" max="8" width="9.453125" style="2" bestFit="1" customWidth="1"/>
    <col min="9" max="16384" width="9.1796875" style="2"/>
  </cols>
  <sheetData>
    <row r="1" spans="1:9" x14ac:dyDescent="0.35">
      <c r="A1" s="4" t="s">
        <v>36</v>
      </c>
    </row>
    <row r="2" spans="1:9" x14ac:dyDescent="0.35">
      <c r="A2" s="4"/>
    </row>
    <row r="3" spans="1:9" x14ac:dyDescent="0.35">
      <c r="B3" s="2" t="s">
        <v>35</v>
      </c>
      <c r="C3" s="30">
        <v>12</v>
      </c>
    </row>
    <row r="4" spans="1:9" x14ac:dyDescent="0.35">
      <c r="H4" s="4"/>
    </row>
    <row r="5" spans="1:9" x14ac:dyDescent="0.35">
      <c r="E5" s="36" t="str">
        <f t="shared" ref="E5" ca="1" si="0">IF(E8="","",_xlfn.FORMULATEXT(E8))</f>
        <v>=IF(Töölt&gt;Tööle;Töölt-Tööle;1+Töölt-Tööle)</v>
      </c>
      <c r="H5" s="4"/>
    </row>
    <row r="6" spans="1:9" x14ac:dyDescent="0.35">
      <c r="C6" s="3"/>
    </row>
    <row r="7" spans="1:9" x14ac:dyDescent="0.35">
      <c r="B7" s="5" t="s">
        <v>20</v>
      </c>
      <c r="C7" s="5" t="s">
        <v>31</v>
      </c>
      <c r="D7" s="5" t="s">
        <v>32</v>
      </c>
      <c r="E7" s="5" t="s">
        <v>37</v>
      </c>
      <c r="F7" s="5" t="s">
        <v>38</v>
      </c>
    </row>
    <row r="8" spans="1:9" x14ac:dyDescent="0.35">
      <c r="B8" s="6" t="s">
        <v>22</v>
      </c>
      <c r="C8" s="7">
        <v>0.33333333333333331</v>
      </c>
      <c r="D8" s="7">
        <v>0.6875</v>
      </c>
      <c r="E8" s="19" cm="1">
        <f t="array" ref="E8:E12">IF(Töölt&gt;Tööle,Töölt-Tööle,1+Töölt-Tööle)</f>
        <v>0.35416666666666669</v>
      </c>
      <c r="F8" s="9" cm="1">
        <f t="array" ref="F8:F12">Tunde*Tunnitasu*24</f>
        <v>102</v>
      </c>
      <c r="H8" s="36" t="str">
        <f ca="1">IF(F8="","",_xlfn.FORMULATEXT(F8))</f>
        <v>=Tunde*Tunnitasu*24</v>
      </c>
    </row>
    <row r="9" spans="1:9" x14ac:dyDescent="0.35">
      <c r="B9" s="6" t="s">
        <v>23</v>
      </c>
      <c r="C9" s="7">
        <v>0.75</v>
      </c>
      <c r="D9" s="7">
        <v>2.0833333333333332E-2</v>
      </c>
      <c r="E9" s="8">
        <v>0.27083333333333326</v>
      </c>
      <c r="F9" s="9">
        <v>77.999999999999972</v>
      </c>
    </row>
    <row r="10" spans="1:9" x14ac:dyDescent="0.35">
      <c r="B10" s="6" t="s">
        <v>24</v>
      </c>
      <c r="C10" s="7">
        <v>0.5</v>
      </c>
      <c r="D10" s="7">
        <v>0.83333333333333337</v>
      </c>
      <c r="E10" s="8">
        <v>0.33333333333333337</v>
      </c>
      <c r="F10" s="9">
        <v>96</v>
      </c>
    </row>
    <row r="11" spans="1:9" x14ac:dyDescent="0.35">
      <c r="B11" s="6" t="s">
        <v>25</v>
      </c>
      <c r="C11" s="7">
        <v>0.5625</v>
      </c>
      <c r="D11" s="7">
        <v>0.82291666666666663</v>
      </c>
      <c r="E11" s="8">
        <v>0.26041666666666663</v>
      </c>
      <c r="F11" s="9">
        <v>74.999999999999986</v>
      </c>
    </row>
    <row r="12" spans="1:9" x14ac:dyDescent="0.35">
      <c r="B12" s="6" t="s">
        <v>26</v>
      </c>
      <c r="C12" s="7">
        <v>0.58333333333333337</v>
      </c>
      <c r="D12" s="7">
        <v>7.2916666666666671E-2</v>
      </c>
      <c r="E12" s="8">
        <v>0.48958333333333337</v>
      </c>
      <c r="F12" s="9">
        <v>141</v>
      </c>
      <c r="G12" s="3"/>
      <c r="H12" s="3"/>
      <c r="I12" s="10"/>
    </row>
    <row r="13" spans="1:9" x14ac:dyDescent="0.35">
      <c r="E13" s="2" t="s">
        <v>127</v>
      </c>
      <c r="H13" s="3"/>
    </row>
    <row r="14" spans="1:9" x14ac:dyDescent="0.35">
      <c r="D14" s="2" t="s">
        <v>33</v>
      </c>
      <c r="E14" s="11">
        <f>SUM(Tunde)</f>
        <v>1.7083333333333335</v>
      </c>
      <c r="F14" s="9">
        <f>SUM(Palk)</f>
        <v>492</v>
      </c>
      <c r="H14" s="3"/>
    </row>
    <row r="15" spans="1:9" x14ac:dyDescent="0.35">
      <c r="F15" s="2" t="s">
        <v>34</v>
      </c>
      <c r="H15" s="3"/>
    </row>
    <row r="16" spans="1:9" x14ac:dyDescent="0.35">
      <c r="E16" s="36" t="str">
        <f ca="1">IF(E14="","",_xlfn.FORMULATEXT(E14))</f>
        <v>=SUM(Tunde)</v>
      </c>
      <c r="H16" s="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9"/>
  <sheetViews>
    <sheetView topLeftCell="A2" zoomScale="218" zoomScaleNormal="218" workbookViewId="0">
      <selection activeCell="C5" sqref="C5"/>
    </sheetView>
  </sheetViews>
  <sheetFormatPr defaultRowHeight="14.5" x14ac:dyDescent="0.35"/>
  <cols>
    <col min="1" max="1" width="7.7265625" customWidth="1"/>
    <col min="2" max="2" width="53.453125" customWidth="1"/>
    <col min="3" max="3" width="15.26953125" customWidth="1"/>
  </cols>
  <sheetData>
    <row r="1" spans="1:10" ht="15.5" x14ac:dyDescent="0.35">
      <c r="A1" s="4" t="s">
        <v>39</v>
      </c>
      <c r="B1" s="2"/>
      <c r="D1" s="2" t="s">
        <v>45</v>
      </c>
      <c r="E1" s="2"/>
      <c r="F1" s="2"/>
      <c r="G1" s="2"/>
      <c r="H1" s="2"/>
      <c r="I1" s="2"/>
      <c r="J1" s="2"/>
    </row>
    <row r="2" spans="1:10" ht="15.5" x14ac:dyDescent="0.3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5.5" x14ac:dyDescent="0.35">
      <c r="A3" s="4"/>
      <c r="B3" s="2"/>
      <c r="C3" s="17" t="s">
        <v>41</v>
      </c>
      <c r="D3" s="2"/>
      <c r="E3" s="2"/>
      <c r="F3" s="2"/>
      <c r="G3" s="2"/>
      <c r="H3" s="2"/>
      <c r="I3" s="2"/>
      <c r="J3" s="2"/>
    </row>
    <row r="4" spans="1:10" ht="15.5" x14ac:dyDescent="0.35">
      <c r="A4" s="4"/>
      <c r="B4" s="17" t="s">
        <v>105</v>
      </c>
      <c r="C4" s="12">
        <f>MAX(C11:C29)</f>
        <v>7.1666666666666661</v>
      </c>
      <c r="D4" s="36" t="str">
        <f ca="1">IF(C4="","",_xlfn.FORMULATEXT(C4))</f>
        <v>=MAX(C11:C29)</v>
      </c>
      <c r="F4" s="2"/>
      <c r="G4" s="2"/>
      <c r="H4" s="2"/>
      <c r="I4" s="2"/>
      <c r="J4" s="2"/>
    </row>
    <row r="5" spans="1:10" ht="15.5" x14ac:dyDescent="0.35">
      <c r="A5" s="4"/>
      <c r="B5" s="17" t="s">
        <v>106</v>
      </c>
      <c r="C5" s="12"/>
      <c r="D5" s="36" t="str">
        <f ca="1">IF(C5="","",_xlfn.FORMULATEXT(C5))</f>
        <v/>
      </c>
      <c r="F5" s="2"/>
      <c r="G5" s="2"/>
      <c r="H5" s="2"/>
      <c r="I5" s="2"/>
      <c r="J5" s="2"/>
    </row>
    <row r="6" spans="1:10" ht="15.5" x14ac:dyDescent="0.35">
      <c r="A6" s="4"/>
      <c r="B6" s="17" t="s">
        <v>83</v>
      </c>
      <c r="C6" s="12" t="str">
        <f>"päeva pikim saade kestab " &amp; ROUND(C4*60,2) &amp;" minutit"</f>
        <v>päeva pikim saade kestab 430 minutit</v>
      </c>
      <c r="F6" s="2"/>
      <c r="G6" s="2"/>
      <c r="H6" s="2"/>
      <c r="I6" s="2"/>
      <c r="J6" s="2"/>
    </row>
    <row r="7" spans="1:10" ht="15.5" x14ac:dyDescent="0.35">
      <c r="A7" s="4"/>
      <c r="B7" s="17"/>
      <c r="C7" s="36" t="str">
        <f ca="1">IF(C6="","",_xlfn.FORMULATEXT(C6))</f>
        <v>="päeva pikim saade kestab " &amp; ROUND(C4*60;2) &amp;" minutit"</v>
      </c>
      <c r="F7" s="2"/>
      <c r="G7" s="2"/>
      <c r="H7" s="2"/>
      <c r="I7" s="2"/>
      <c r="J7" s="2"/>
    </row>
    <row r="8" spans="1:10" ht="15.5" x14ac:dyDescent="0.35">
      <c r="A8" s="4"/>
      <c r="B8" s="17"/>
      <c r="C8" s="36"/>
      <c r="D8" s="36"/>
      <c r="F8" s="2"/>
      <c r="G8" s="2"/>
      <c r="H8" s="2"/>
      <c r="I8" s="2"/>
      <c r="J8" s="2"/>
    </row>
    <row r="9" spans="1:10" ht="15.5" x14ac:dyDescent="0.35">
      <c r="A9" s="4"/>
      <c r="B9" s="2"/>
      <c r="F9" s="2"/>
      <c r="G9" s="2"/>
      <c r="H9" s="2"/>
      <c r="I9" s="2"/>
      <c r="J9" s="2"/>
    </row>
    <row r="10" spans="1:10" ht="15.5" x14ac:dyDescent="0.35">
      <c r="A10" s="16" t="s">
        <v>3</v>
      </c>
      <c r="B10" s="16" t="s">
        <v>40</v>
      </c>
      <c r="C10" s="16" t="s">
        <v>67</v>
      </c>
    </row>
    <row r="11" spans="1:10" ht="15.5" x14ac:dyDescent="0.35">
      <c r="A11" s="23">
        <v>0</v>
      </c>
      <c r="B11" s="24" t="s">
        <v>42</v>
      </c>
      <c r="C11" s="58">
        <f>IF(A12&gt;A11,A12-A11,1-A11+A12)*24</f>
        <v>7.1666666666666661</v>
      </c>
      <c r="D11" s="59">
        <f>IF(A12&gt;A11,A12-A11,1-A11+A12)</f>
        <v>0.2986111111111111</v>
      </c>
      <c r="E11" s="36" t="str">
        <f ca="1">IF(C11="","",_xlfn.FORMULATEXT(C11))</f>
        <v>=IF(A12&gt;A11;A12-A11;1-A11+A12)*24</v>
      </c>
    </row>
    <row r="12" spans="1:10" x14ac:dyDescent="0.35">
      <c r="A12" s="23">
        <v>0.2986111111111111</v>
      </c>
      <c r="B12" s="24" t="s">
        <v>50</v>
      </c>
      <c r="C12" s="58">
        <f t="shared" ref="C12:C29" si="0">IF(A13&gt;A12,A13-A12,1-A12+A13)*24</f>
        <v>1.583333333333333</v>
      </c>
      <c r="D12" s="59">
        <f t="shared" ref="D12:D29" si="1">IF(A13&gt;A12,A13-A12,1-A12+A13)</f>
        <v>6.597222222222221E-2</v>
      </c>
    </row>
    <row r="13" spans="1:10" x14ac:dyDescent="0.35">
      <c r="A13" s="23">
        <v>0.36458333333333331</v>
      </c>
      <c r="B13" s="24" t="s">
        <v>51</v>
      </c>
      <c r="C13" s="58">
        <f t="shared" si="0"/>
        <v>0.50000000000000089</v>
      </c>
      <c r="D13" s="59">
        <f t="shared" si="1"/>
        <v>2.083333333333337E-2</v>
      </c>
    </row>
    <row r="14" spans="1:10" x14ac:dyDescent="0.35">
      <c r="A14" s="23">
        <v>0.38541666666666669</v>
      </c>
      <c r="B14" s="24" t="s">
        <v>52</v>
      </c>
      <c r="C14" s="58">
        <f t="shared" si="0"/>
        <v>0.83333333333333304</v>
      </c>
      <c r="D14" s="59">
        <f t="shared" si="1"/>
        <v>3.472222222222221E-2</v>
      </c>
    </row>
    <row r="15" spans="1:10" x14ac:dyDescent="0.35">
      <c r="A15" s="23">
        <v>0.4201388888888889</v>
      </c>
      <c r="B15" s="24" t="s">
        <v>53</v>
      </c>
      <c r="C15" s="58">
        <f t="shared" si="0"/>
        <v>1.0000000000000004</v>
      </c>
      <c r="D15" s="59">
        <f t="shared" si="1"/>
        <v>4.1666666666666685E-2</v>
      </c>
    </row>
    <row r="16" spans="1:10" x14ac:dyDescent="0.35">
      <c r="A16" s="23">
        <v>0.46180555555555558</v>
      </c>
      <c r="B16" s="25" t="s">
        <v>54</v>
      </c>
      <c r="C16" s="58">
        <f t="shared" si="0"/>
        <v>0.91666666666666607</v>
      </c>
      <c r="D16" s="59">
        <f t="shared" si="1"/>
        <v>3.819444444444442E-2</v>
      </c>
    </row>
    <row r="17" spans="1:4" x14ac:dyDescent="0.35">
      <c r="A17" s="23">
        <v>0.5</v>
      </c>
      <c r="B17" s="24" t="s">
        <v>55</v>
      </c>
      <c r="C17" s="58">
        <f t="shared" si="0"/>
        <v>0.24999999999999911</v>
      </c>
      <c r="D17" s="59">
        <f t="shared" si="1"/>
        <v>1.041666666666663E-2</v>
      </c>
    </row>
    <row r="18" spans="1:4" x14ac:dyDescent="0.35">
      <c r="A18" s="23">
        <v>0.51041666666666663</v>
      </c>
      <c r="B18" s="24" t="s">
        <v>56</v>
      </c>
      <c r="C18" s="58">
        <f t="shared" si="0"/>
        <v>0.8333333333333357</v>
      </c>
      <c r="D18" s="59">
        <f t="shared" si="1"/>
        <v>3.4722222222222321E-2</v>
      </c>
    </row>
    <row r="19" spans="1:4" x14ac:dyDescent="0.35">
      <c r="A19" s="23">
        <v>0.54513888888888895</v>
      </c>
      <c r="B19" s="24" t="s">
        <v>57</v>
      </c>
      <c r="C19" s="58">
        <f t="shared" si="0"/>
        <v>1.9166666666666652</v>
      </c>
      <c r="D19" s="59">
        <f t="shared" si="1"/>
        <v>7.9861111111111049E-2</v>
      </c>
    </row>
    <row r="20" spans="1:4" x14ac:dyDescent="0.35">
      <c r="A20" s="23">
        <v>0.625</v>
      </c>
      <c r="B20" s="24" t="s">
        <v>58</v>
      </c>
      <c r="C20" s="58">
        <f t="shared" si="0"/>
        <v>0.24999999999999911</v>
      </c>
      <c r="D20" s="59">
        <f t="shared" si="1"/>
        <v>1.041666666666663E-2</v>
      </c>
    </row>
    <row r="21" spans="1:4" x14ac:dyDescent="0.35">
      <c r="A21" s="23">
        <v>0.63541666666666663</v>
      </c>
      <c r="B21" s="24" t="s">
        <v>59</v>
      </c>
      <c r="C21" s="58">
        <f t="shared" si="0"/>
        <v>0.83333333333333304</v>
      </c>
      <c r="D21" s="59">
        <f t="shared" si="1"/>
        <v>3.472222222222221E-2</v>
      </c>
    </row>
    <row r="22" spans="1:4" x14ac:dyDescent="0.35">
      <c r="A22" s="23">
        <v>0.67013888888888884</v>
      </c>
      <c r="B22" s="24" t="s">
        <v>60</v>
      </c>
      <c r="C22" s="58">
        <f t="shared" si="0"/>
        <v>0.41666666666666785</v>
      </c>
      <c r="D22" s="59">
        <f t="shared" si="1"/>
        <v>1.736111111111116E-2</v>
      </c>
    </row>
    <row r="23" spans="1:4" x14ac:dyDescent="0.35">
      <c r="A23" s="23">
        <v>0.6875</v>
      </c>
      <c r="B23" s="24" t="s">
        <v>61</v>
      </c>
      <c r="C23" s="58">
        <f t="shared" si="0"/>
        <v>0.58333333333333126</v>
      </c>
      <c r="D23" s="59">
        <f t="shared" si="1"/>
        <v>2.4305555555555469E-2</v>
      </c>
    </row>
    <row r="24" spans="1:4" x14ac:dyDescent="0.35">
      <c r="A24" s="23">
        <v>0.71180555555555547</v>
      </c>
      <c r="B24" s="25" t="s">
        <v>62</v>
      </c>
      <c r="C24" s="58">
        <f t="shared" si="0"/>
        <v>0.91666666666666874</v>
      </c>
      <c r="D24" s="59">
        <f t="shared" si="1"/>
        <v>3.8194444444444531E-2</v>
      </c>
    </row>
    <row r="25" spans="1:4" x14ac:dyDescent="0.35">
      <c r="A25" s="23">
        <v>0.75</v>
      </c>
      <c r="B25" s="25" t="s">
        <v>43</v>
      </c>
      <c r="C25" s="58">
        <f t="shared" si="0"/>
        <v>0.33333333333333215</v>
      </c>
      <c r="D25" s="59">
        <f t="shared" si="1"/>
        <v>1.388888888888884E-2</v>
      </c>
    </row>
    <row r="26" spans="1:4" x14ac:dyDescent="0.35">
      <c r="A26" s="23">
        <v>0.76388888888888884</v>
      </c>
      <c r="B26" s="24" t="s">
        <v>44</v>
      </c>
      <c r="C26" s="58">
        <f t="shared" si="0"/>
        <v>0.75</v>
      </c>
      <c r="D26" s="59">
        <f t="shared" si="1"/>
        <v>3.125E-2</v>
      </c>
    </row>
    <row r="27" spans="1:4" x14ac:dyDescent="0.35">
      <c r="A27" s="23">
        <v>0.79513888888888884</v>
      </c>
      <c r="B27" s="24" t="s">
        <v>63</v>
      </c>
      <c r="C27" s="58">
        <f t="shared" si="0"/>
        <v>1.9166666666666679</v>
      </c>
      <c r="D27" s="59">
        <f t="shared" si="1"/>
        <v>7.986111111111116E-2</v>
      </c>
    </row>
    <row r="28" spans="1:4" x14ac:dyDescent="0.35">
      <c r="A28" s="23">
        <v>0.875</v>
      </c>
      <c r="B28" s="24" t="s">
        <v>64</v>
      </c>
      <c r="C28" s="58">
        <f t="shared" si="0"/>
        <v>1.0833333333333321</v>
      </c>
      <c r="D28" s="59">
        <f t="shared" si="1"/>
        <v>4.513888888888884E-2</v>
      </c>
    </row>
    <row r="29" spans="1:4" ht="15.5" x14ac:dyDescent="0.35">
      <c r="A29" s="28">
        <v>0.92013888888888884</v>
      </c>
      <c r="B29" s="29" t="s">
        <v>65</v>
      </c>
      <c r="C29" s="58">
        <f t="shared" si="0"/>
        <v>1.9166666666666679</v>
      </c>
      <c r="D29" s="59">
        <f t="shared" si="1"/>
        <v>7.986111111111116E-2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3:C10"/>
  <sheetViews>
    <sheetView zoomScale="223" zoomScaleNormal="223" workbookViewId="0">
      <selection activeCell="C4" sqref="C4:C10"/>
    </sheetView>
  </sheetViews>
  <sheetFormatPr defaultRowHeight="14.5" x14ac:dyDescent="0.35"/>
  <cols>
    <col min="1" max="1" width="3.81640625" customWidth="1"/>
    <col min="2" max="2" width="5.26953125" customWidth="1"/>
    <col min="3" max="3" width="10.7265625" bestFit="1" customWidth="1"/>
    <col min="4" max="4" width="10.7265625" customWidth="1"/>
    <col min="5" max="5" width="10.7265625" bestFit="1" customWidth="1"/>
    <col min="6" max="6" width="10.81640625" bestFit="1" customWidth="1"/>
  </cols>
  <sheetData>
    <row r="3" spans="2:3" x14ac:dyDescent="0.35">
      <c r="B3" s="18" t="s">
        <v>29</v>
      </c>
      <c r="C3" s="18" t="s">
        <v>21</v>
      </c>
    </row>
    <row r="4" spans="2:3" x14ac:dyDescent="0.35">
      <c r="B4">
        <v>1</v>
      </c>
      <c r="C4" t="s">
        <v>22</v>
      </c>
    </row>
    <row r="5" spans="2:3" x14ac:dyDescent="0.35">
      <c r="B5">
        <v>2</v>
      </c>
      <c r="C5" t="s">
        <v>23</v>
      </c>
    </row>
    <row r="6" spans="2:3" x14ac:dyDescent="0.35">
      <c r="B6">
        <v>3</v>
      </c>
      <c r="C6" t="s">
        <v>24</v>
      </c>
    </row>
    <row r="7" spans="2:3" x14ac:dyDescent="0.35">
      <c r="B7">
        <v>4</v>
      </c>
      <c r="C7" t="s">
        <v>25</v>
      </c>
    </row>
    <row r="8" spans="2:3" x14ac:dyDescent="0.35">
      <c r="B8">
        <v>5</v>
      </c>
      <c r="C8" t="s">
        <v>26</v>
      </c>
    </row>
    <row r="9" spans="2:3" x14ac:dyDescent="0.35">
      <c r="B9">
        <v>6</v>
      </c>
      <c r="C9" t="s">
        <v>27</v>
      </c>
    </row>
    <row r="10" spans="2:3" x14ac:dyDescent="0.35">
      <c r="B10">
        <v>7</v>
      </c>
      <c r="C1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Sünniaeg</vt:lpstr>
      <vt:lpstr>Reisid</vt:lpstr>
      <vt:lpstr>Sheet1</vt:lpstr>
      <vt:lpstr>Riigipühad</vt:lpstr>
      <vt:lpstr>Tasu</vt:lpstr>
      <vt:lpstr>Saatekava</vt:lpstr>
      <vt:lpstr>Abi</vt:lpstr>
      <vt:lpstr>a</vt:lpstr>
      <vt:lpstr>Aeg</vt:lpstr>
      <vt:lpstr>Algus</vt:lpstr>
      <vt:lpstr>b</vt:lpstr>
      <vt:lpstr>c_</vt:lpstr>
      <vt:lpstr>d</vt:lpstr>
      <vt:lpstr>Hind</vt:lpstr>
      <vt:lpstr>Järjestus</vt:lpstr>
      <vt:lpstr>Kestus</vt:lpstr>
      <vt:lpstr>Kuu</vt:lpstr>
      <vt:lpstr>Kuu_nr</vt:lpstr>
      <vt:lpstr>Kuud</vt:lpstr>
      <vt:lpstr>Kuupäev</vt:lpstr>
      <vt:lpstr>Lõpp</vt:lpstr>
      <vt:lpstr>Np_nr</vt:lpstr>
      <vt:lpstr>P_Nr</vt:lpstr>
      <vt:lpstr>Palk</vt:lpstr>
      <vt:lpstr>päev</vt:lpstr>
      <vt:lpstr>Päeva_maksumus</vt:lpstr>
      <vt:lpstr>Pühi</vt:lpstr>
      <vt:lpstr>roheline</vt:lpstr>
      <vt:lpstr>Tunde</vt:lpstr>
      <vt:lpstr>Tunnitasu</vt:lpstr>
      <vt:lpstr>Tööle</vt:lpstr>
      <vt:lpstr>Töölt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Irina Amitan</cp:lastModifiedBy>
  <dcterms:created xsi:type="dcterms:W3CDTF">2017-09-07T08:52:21Z</dcterms:created>
  <dcterms:modified xsi:type="dcterms:W3CDTF">2024-09-11T12:40:26Z</dcterms:modified>
</cp:coreProperties>
</file>