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M:\Andmetöötlus\Harjutused\"/>
    </mc:Choice>
  </mc:AlternateContent>
  <xr:revisionPtr revIDLastSave="0" documentId="13_ncr:1_{655D97A9-60C5-4C78-BBCB-33300D5BD02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autod" sheetId="1" r:id="rId1"/>
    <sheet name="Sheet1" sheetId="5" r:id="rId2"/>
    <sheet name="Sheet2" sheetId="6" r:id="rId3"/>
    <sheet name="medalid" sheetId="2" r:id="rId4"/>
    <sheet name="maakonnad" sheetId="3" r:id="rId5"/>
    <sheet name="raha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C3" i="4" s="1"/>
  <c r="O6" i="3"/>
  <c r="O7" i="3"/>
  <c r="O8" i="3"/>
  <c r="O9" i="3"/>
  <c r="O5" i="3"/>
  <c r="L9" i="3"/>
  <c r="L7" i="3"/>
  <c r="L6" i="3"/>
  <c r="L4" i="3"/>
  <c r="L5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4" i="3"/>
  <c r="F1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4" i="3"/>
  <c r="E1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4" i="3"/>
  <c r="D1" i="3"/>
  <c r="C1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" i="2"/>
  <c r="E1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" i="2"/>
  <c r="C1" i="2"/>
  <c r="D1" i="2"/>
  <c r="B1" i="2"/>
  <c r="D9" i="1"/>
  <c r="E9" i="1"/>
  <c r="C9" i="1"/>
  <c r="E5" i="1"/>
  <c r="E6" i="1"/>
  <c r="E7" i="1"/>
  <c r="E4" i="1"/>
  <c r="D5" i="1"/>
  <c r="D6" i="1"/>
  <c r="D7" i="1"/>
  <c r="D4" i="1"/>
  <c r="E10" i="6"/>
  <c r="E5" i="6"/>
  <c r="E6" i="6"/>
  <c r="E7" i="6"/>
  <c r="E8" i="6"/>
  <c r="E9" i="6"/>
  <c r="E4" i="6"/>
  <c r="D4" i="4"/>
  <c r="D3" i="4"/>
  <c r="B1" i="4"/>
  <c r="L10" i="3"/>
  <c r="P5" i="3"/>
  <c r="F2" i="3"/>
  <c r="G2" i="3"/>
  <c r="G2" i="2"/>
  <c r="F2" i="2"/>
  <c r="F3" i="4" l="1"/>
  <c r="B4" i="4"/>
  <c r="F4" i="4" s="1"/>
  <c r="C4" i="4" l="1"/>
  <c r="B5" i="4"/>
  <c r="F5" i="4" s="1"/>
  <c r="C5" i="4" l="1"/>
  <c r="B6" i="4" l="1"/>
  <c r="F6" i="4" s="1"/>
  <c r="C6" i="4"/>
  <c r="B7" i="4" l="1"/>
  <c r="F7" i="4" s="1"/>
  <c r="C7" i="4" l="1"/>
  <c r="B8" i="4"/>
  <c r="F8" i="4" s="1"/>
  <c r="C8" i="4"/>
  <c r="B9" i="4" l="1"/>
  <c r="F9" i="4" s="1"/>
  <c r="C9" i="4"/>
  <c r="B10" i="4" l="1"/>
  <c r="F10" i="4" s="1"/>
  <c r="C10" i="4"/>
  <c r="B11" i="4" l="1"/>
  <c r="F11" i="4" s="1"/>
  <c r="C11" i="4"/>
  <c r="B12" i="4" l="1"/>
  <c r="F12" i="4" s="1"/>
  <c r="C12" i="4"/>
  <c r="B13" i="4" l="1"/>
  <c r="F13" i="4" s="1"/>
  <c r="C13" i="4"/>
  <c r="B14" i="4" l="1"/>
  <c r="F14" i="4" s="1"/>
  <c r="C14" i="4"/>
  <c r="B15" i="4" l="1"/>
  <c r="F15" i="4" s="1"/>
  <c r="C15" i="4"/>
  <c r="B16" i="4" l="1"/>
  <c r="F16" i="4" s="1"/>
  <c r="C16" i="4"/>
  <c r="B17" i="4" l="1"/>
  <c r="F17" i="4" s="1"/>
  <c r="F1" i="4" s="1"/>
  <c r="C17" i="4"/>
  <c r="K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 Antoi</author>
  </authors>
  <commentList>
    <comment ref="O5" authorId="0" shapeId="0" xr:uid="{00000000-0006-0000-0200-000001000000}">
      <text>
        <r>
          <rPr>
            <sz val="9"/>
            <color indexed="81"/>
            <rFont val="Tahoma"/>
            <family val="2"/>
            <charset val="186"/>
          </rPr>
          <t>large</t>
        </r>
      </text>
    </comment>
  </commentList>
</comments>
</file>

<file path=xl/sharedStrings.xml><?xml version="1.0" encoding="utf-8"?>
<sst xmlns="http://schemas.openxmlformats.org/spreadsheetml/2006/main" count="107" uniqueCount="105">
  <si>
    <t>Eco</t>
  </si>
  <si>
    <t>Comfort</t>
  </si>
  <si>
    <t>F Sport</t>
  </si>
  <si>
    <t>Executive</t>
  </si>
  <si>
    <t>Mark</t>
  </si>
  <si>
    <t>Hind KM-ga</t>
  </si>
  <si>
    <t>Hind Km-ta</t>
  </si>
  <si>
    <t>Käibemaks</t>
  </si>
  <si>
    <t>Km prots</t>
  </si>
  <si>
    <t>KOKKU</t>
  </si>
  <si>
    <t>United States</t>
  </si>
  <si>
    <t>Kenya</t>
  </si>
  <si>
    <t>South Africa</t>
  </si>
  <si>
    <t>France</t>
  </si>
  <si>
    <t>Pr Of China</t>
  </si>
  <si>
    <t>Great Britain &amp; N.I.</t>
  </si>
  <si>
    <t>Ethiopia</t>
  </si>
  <si>
    <t>Poland</t>
  </si>
  <si>
    <t>Germany</t>
  </si>
  <si>
    <t>Czech Republic</t>
  </si>
  <si>
    <t>Australia</t>
  </si>
  <si>
    <t>Bahrain</t>
  </si>
  <si>
    <t>Colombia</t>
  </si>
  <si>
    <t>Turkey</t>
  </si>
  <si>
    <t>Jamaica</t>
  </si>
  <si>
    <t>Netherlands</t>
  </si>
  <si>
    <t>Croatia</t>
  </si>
  <si>
    <t>Norway</t>
  </si>
  <si>
    <t>Portugal</t>
  </si>
  <si>
    <t>Qatar</t>
  </si>
  <si>
    <t>Trinidad And Tobago</t>
  </si>
  <si>
    <t>Venezuela</t>
  </si>
  <si>
    <t>Belgium</t>
  </si>
  <si>
    <t>Greece</t>
  </si>
  <si>
    <t>Lithuania</t>
  </si>
  <si>
    <t>New Zealand</t>
  </si>
  <si>
    <t>Cote D'Ivoire</t>
  </si>
  <si>
    <t>Japan</t>
  </si>
  <si>
    <t>Bahamas</t>
  </si>
  <si>
    <t>Hungary</t>
  </si>
  <si>
    <t>Burundi</t>
  </si>
  <si>
    <t>Morocco</t>
  </si>
  <si>
    <t>Mexico</t>
  </si>
  <si>
    <t>Sweden</t>
  </si>
  <si>
    <t>Uganda</t>
  </si>
  <si>
    <t>Ukraine</t>
  </si>
  <si>
    <t>Brazil</t>
  </si>
  <si>
    <t>Cuba</t>
  </si>
  <si>
    <t>Italy</t>
  </si>
  <si>
    <t>Kazakhstan</t>
  </si>
  <si>
    <t>Syria</t>
  </si>
  <si>
    <t>Tanzania</t>
  </si>
  <si>
    <t>Riik</t>
  </si>
  <si>
    <t>kuld</t>
  </si>
  <si>
    <t>hõbe</t>
  </si>
  <si>
    <t>pronks</t>
  </si>
  <si>
    <t>Kokku</t>
  </si>
  <si>
    <t>kuld %</t>
  </si>
  <si>
    <t>kokku %</t>
  </si>
  <si>
    <t>Harju maakond</t>
  </si>
  <si>
    <t>Hiiu maakond</t>
  </si>
  <si>
    <t>Ida-Viru maakond</t>
  </si>
  <si>
    <t>Jõgeva maakond</t>
  </si>
  <si>
    <t>Järva maakond*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</si>
  <si>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</si>
  <si>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</si>
  <si>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</si>
  <si>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</si>
  <si>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</si>
  <si>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</si>
  <si>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</si>
  <si>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</si>
  <si>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</si>
  <si>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</si>
  <si>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Maakond</t>
  </si>
  <si>
    <t>Ettevõtteid</t>
  </si>
  <si>
    <t>Rahvaarv</t>
  </si>
  <si>
    <t>1000 el kohta</t>
  </si>
  <si>
    <t>Suhteline erinevus keskmisest</t>
  </si>
  <si>
    <t>Raha</t>
  </si>
  <si>
    <t>Mitu</t>
  </si>
  <si>
    <t>Jääk</t>
  </si>
  <si>
    <t>Kontroll</t>
  </si>
  <si>
    <t>Suurim</t>
  </si>
  <si>
    <t>MAX</t>
  </si>
  <si>
    <t>Suurimad</t>
  </si>
  <si>
    <t>Väikseim</t>
  </si>
  <si>
    <t>MIN</t>
  </si>
  <si>
    <t>Keskmine</t>
  </si>
  <si>
    <t>AVERAGE</t>
  </si>
  <si>
    <t>Maakondi</t>
  </si>
  <si>
    <t>COUNTA</t>
  </si>
  <si>
    <t>Suuri maakondi</t>
  </si>
  <si>
    <t xml:space="preserve">üle </t>
  </si>
  <si>
    <t>Irina Amitan</t>
  </si>
  <si>
    <t>ICT-620</t>
  </si>
  <si>
    <t>Eksam</t>
  </si>
  <si>
    <t>4 kodutööd</t>
  </si>
  <si>
    <t>a</t>
  </si>
  <si>
    <t>c</t>
  </si>
  <si>
    <t>=a*c</t>
  </si>
  <si>
    <t>kmga</t>
  </si>
  <si>
    <t>100+20%</t>
  </si>
  <si>
    <t>x</t>
  </si>
  <si>
    <r>
      <t xml:space="preserve">Erinevus keskmisest </t>
    </r>
    <r>
      <rPr>
        <sz val="26"/>
        <color theme="1"/>
        <rFont val="Calibri"/>
        <family val="2"/>
        <scheme val="minor"/>
      </rPr>
      <t>(abs)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</si>
</sst>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%"/>
    <numFmt numFmtId="165" formatCode="0.0"/>
    <numFmt numFmtId="172" formatCode="_-* #,##0.00\ [$€-425]_-;\-* #,##0.00\ [$€-425]_-;_-* &quot;-&quot;??\ [$€-425]_-;_-@_-"/>
  </numFmts>
  <fonts count="9" x14ac:knownFonts="1">
    <font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sz val="24"/>
      <color theme="1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26"/>
      <color theme="1"/>
      <name val="Calibri"/>
      <family val="2"/>
      <charset val="186"/>
      <scheme val="minor"/>
    </font>
    <font>
      <sz val="26"/>
      <color theme="1"/>
      <name val="Calibri"/>
      <family val="2"/>
      <charset val="186"/>
      <scheme val="minor"/>
    </font>
    <font>
      <i/>
      <sz val="26"/>
      <color theme="1"/>
      <name val="Calibri"/>
      <family val="2"/>
      <charset val="186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0" fontId="3" fillId="0" borderId="0" xfId="0" applyFont="1"/>
    <xf numFmtId="0" fontId="3" fillId="0" borderId="1" xfId="0" applyFont="1" applyBorder="1"/>
    <xf numFmtId="9" fontId="3" fillId="0" borderId="1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" xfId="0" quotePrefix="1" applyFont="1" applyBorder="1"/>
    <xf numFmtId="0" fontId="3" fillId="0" borderId="6" xfId="0" quotePrefix="1" applyFont="1" applyBorder="1"/>
    <xf numFmtId="0" fontId="3" fillId="0" borderId="7" xfId="0" applyFont="1" applyBorder="1"/>
    <xf numFmtId="4" fontId="3" fillId="0" borderId="8" xfId="0" applyNumberFormat="1" applyFont="1" applyBorder="1"/>
    <xf numFmtId="4" fontId="3" fillId="0" borderId="0" xfId="0" quotePrefix="1" applyNumberFormat="1" applyFont="1"/>
    <xf numFmtId="4" fontId="3" fillId="0" borderId="0" xfId="0" applyNumberFormat="1" applyFont="1"/>
    <xf numFmtId="0" fontId="4" fillId="0" borderId="0" xfId="0" applyFont="1"/>
    <xf numFmtId="0" fontId="3" fillId="0" borderId="0" xfId="0" quotePrefix="1" applyFont="1"/>
    <xf numFmtId="164" fontId="3" fillId="0" borderId="0" xfId="0" applyNumberFormat="1" applyFont="1"/>
    <xf numFmtId="10" fontId="3" fillId="0" borderId="0" xfId="0" applyNumberFormat="1" applyFont="1"/>
    <xf numFmtId="0" fontId="5" fillId="0" borderId="0" xfId="0" applyFont="1"/>
    <xf numFmtId="3" fontId="6" fillId="0" borderId="0" xfId="0" applyNumberFormat="1" applyFont="1"/>
    <xf numFmtId="165" fontId="6" fillId="0" borderId="0" xfId="0" applyNumberFormat="1" applyFont="1"/>
    <xf numFmtId="0" fontId="6" fillId="0" borderId="0" xfId="0" applyFont="1"/>
    <xf numFmtId="0" fontId="5" fillId="0" borderId="0" xfId="0" applyFont="1" applyAlignment="1">
      <alignment wrapText="1"/>
    </xf>
    <xf numFmtId="10" fontId="6" fillId="0" borderId="0" xfId="0" applyNumberFormat="1" applyFont="1"/>
    <xf numFmtId="165" fontId="7" fillId="0" borderId="0" xfId="0" applyNumberFormat="1" applyFont="1"/>
    <xf numFmtId="3" fontId="5" fillId="0" borderId="9" xfId="0" applyNumberFormat="1" applyFont="1" applyBorder="1"/>
    <xf numFmtId="0" fontId="4" fillId="2" borderId="0" xfId="0" applyFont="1" applyFill="1"/>
    <xf numFmtId="44" fontId="3" fillId="0" borderId="0" xfId="1" applyFont="1"/>
    <xf numFmtId="172" fontId="3" fillId="0" borderId="0" xfId="0" applyNumberFormat="1" applyFont="1"/>
    <xf numFmtId="44" fontId="3" fillId="0" borderId="0" xfId="0" applyNumberFormat="1" applyFont="1"/>
    <xf numFmtId="44" fontId="3" fillId="3" borderId="0" xfId="0" applyNumberFormat="1" applyFont="1" applyFill="1"/>
    <xf numFmtId="0" fontId="3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532551</xdr:colOff>
      <xdr:row>0</xdr:row>
      <xdr:rowOff>57150</xdr:rowOff>
    </xdr:from>
    <xdr:ext cx="3482746" cy="166862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99751" y="57150"/>
          <a:ext cx="3482746" cy="1668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100"/>
            <a:t>Eco	29 100</a:t>
          </a:r>
        </a:p>
        <a:p>
          <a:r>
            <a:rPr lang="et-EE" sz="1100"/>
            <a:t>Comfort	30 300</a:t>
          </a:r>
        </a:p>
        <a:p>
          <a:r>
            <a:rPr lang="et-EE" sz="1100"/>
            <a:t>F Sport	34 500</a:t>
          </a:r>
        </a:p>
        <a:p>
          <a:r>
            <a:rPr lang="et-EE" sz="1100"/>
            <a:t>Executive	39 100</a:t>
          </a:r>
        </a:p>
        <a:p>
          <a:endParaRPr lang="et-EE" sz="1100"/>
        </a:p>
        <a:p>
          <a:r>
            <a:rPr lang="et-EE" sz="1100"/>
            <a:t>(http://www.unelmauto.ee/hinnakiri)</a:t>
          </a:r>
        </a:p>
        <a:p>
          <a:endParaRPr lang="et-EE" sz="1100"/>
        </a:p>
        <a:p>
          <a:r>
            <a:rPr lang="et-EE" sz="1100"/>
            <a:t>Arvutada käibemaks (20%) ja auto hind käibemaksuta.</a:t>
          </a:r>
        </a:p>
      </xdr:txBody>
    </xdr:sp>
    <xdr:clientData/>
  </xdr:oneCellAnchor>
  <xdr:oneCellAnchor>
    <xdr:from>
      <xdr:col>7</xdr:col>
      <xdr:colOff>76201</xdr:colOff>
      <xdr:row>7</xdr:row>
      <xdr:rowOff>19050</xdr:rowOff>
    </xdr:from>
    <xdr:ext cx="3543299" cy="136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9E9380D-4945-43BF-A3B4-D8D35E236D6B}"/>
            </a:ext>
          </a:extLst>
        </xdr:cNvPr>
        <xdr:cNvSpPr txBox="1"/>
      </xdr:nvSpPr>
      <xdr:spPr>
        <a:xfrm>
          <a:off x="6972301" y="2362200"/>
          <a:ext cx="3543299" cy="136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44000" rIns="180000" bIns="144000" rtlCol="0" anchor="t">
          <a:spAutoFit/>
        </a:bodyPr>
        <a:lstStyle/>
        <a:p>
          <a:r>
            <a:rPr lang="et-EE" sz="1100"/>
            <a:t>Vihjeks:</a:t>
          </a:r>
        </a:p>
        <a:p>
          <a:r>
            <a:rPr lang="et-EE" sz="1100"/>
            <a:t>Käibemaks on 20% ilma käibemaksuta</a:t>
          </a:r>
          <a:r>
            <a:rPr lang="et-EE" sz="1100" baseline="0"/>
            <a:t> hinnast.</a:t>
          </a:r>
        </a:p>
        <a:p>
          <a:r>
            <a:rPr lang="et-EE" sz="1100" baseline="0"/>
            <a:t>Kui kaupa hind on 100 eurot, siis käibemaks on 20 eurot ja käibemaksuga hind on 120 eurot.</a:t>
          </a:r>
        </a:p>
        <a:p>
          <a:r>
            <a:rPr lang="et-EE" sz="1100" baseline="0"/>
            <a:t>Valemisse ei peaks kirjutama käibemaksu protsenti konstandina, see tuleks võtta lahtrist E1.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438150</xdr:colOff>
      <xdr:row>0</xdr:row>
      <xdr:rowOff>162324</xdr:rowOff>
    </xdr:from>
    <xdr:ext cx="3073846" cy="9797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96025" y="162324"/>
          <a:ext cx="3073846" cy="979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100"/>
            <a:t>2. Londoni kergejõustiku MM medalite jaotus (kuld-hõbe-pronks): </a:t>
          </a:r>
        </a:p>
        <a:p>
          <a:r>
            <a:rPr lang="et-EE" sz="1100"/>
            <a:t>Leida kuld- ja kõigi medalite jaotus protsentides medaliriikide lõikes.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39832</xdr:colOff>
      <xdr:row>1</xdr:row>
      <xdr:rowOff>10879</xdr:rowOff>
    </xdr:from>
    <xdr:ext cx="4749800" cy="14963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222182" y="201379"/>
          <a:ext cx="4749800" cy="1496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100"/>
            <a:t>Leida kõige suurem, </a:t>
          </a:r>
          <a:r>
            <a:rPr lang="et-EE" sz="1100" baseline="0"/>
            <a:t>kõige väiksem ja keskmine maakonna rahvaarv ja maakondade arv.</a:t>
          </a:r>
        </a:p>
        <a:p>
          <a:endParaRPr lang="et-EE" sz="1100" baseline="0"/>
        </a:p>
        <a:p>
          <a:r>
            <a:rPr lang="et-EE" sz="1100" baseline="0"/>
            <a:t>Leida viis suurimat rahvaarvu.</a:t>
          </a:r>
          <a:endParaRPr lang="et-EE" sz="1100"/>
        </a:p>
        <a:p>
          <a:endParaRPr lang="et-EE" sz="1100"/>
        </a:p>
        <a:p>
          <a:r>
            <a:rPr lang="et-EE" sz="1100"/>
            <a:t>Leida ettevõtete arv tuhande elaniku kohta Eestis ja maakonniti</a:t>
          </a:r>
        </a:p>
        <a:p>
          <a:r>
            <a:rPr lang="et-EE" sz="1100"/>
            <a:t>ning iga maakonna vastava näitaja suhteline erinevus keskmisest.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600654</xdr:colOff>
      <xdr:row>0</xdr:row>
      <xdr:rowOff>0</xdr:rowOff>
    </xdr:from>
    <xdr:ext cx="3495096" cy="26757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905954" y="0"/>
          <a:ext cx="3495096" cy="2675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/>
            <a:t>4. Teha tabel, millesse kantakse väljamakstav summa. </a:t>
          </a:r>
        </a:p>
        <a:p>
          <a:endParaRPr lang="et-EE" sz="1100"/>
        </a:p>
        <a:p>
          <a:r>
            <a:rPr lang="et-EE" sz="1100"/>
            <a:t>Vihjeks:</a:t>
          </a:r>
        </a:p>
        <a:p>
          <a:r>
            <a:rPr lang="et-EE" sz="1100"/>
            <a:t>Veergu Raha kirjutada rahatähtede ja müntide väärtused alates suuremast (500 kuni 0,01).</a:t>
          </a:r>
        </a:p>
        <a:p>
          <a:r>
            <a:rPr lang="et-EE" sz="1100"/>
            <a:t>Moodustada valemid, mille abil saab arvutada selle</a:t>
          </a:r>
        </a:p>
        <a:p>
          <a:r>
            <a:rPr lang="et-EE" sz="1100"/>
            <a:t>summa väljamaksmiseks vajalike rahatähtede ja müntide kogused.</a:t>
          </a:r>
        </a:p>
        <a:p>
          <a:r>
            <a:rPr lang="et-EE" sz="1100"/>
            <a:t>Alates teisest tabelikese reast peavad valemid olema kopeeritavad.</a:t>
          </a:r>
        </a:p>
        <a:p>
          <a:endParaRPr lang="et-EE" sz="1100"/>
        </a:p>
        <a:p>
          <a:r>
            <a:rPr lang="et-EE" sz="1100"/>
            <a:t>Kindlasti kontrollida, kas summa tuleb õige.</a:t>
          </a:r>
        </a:p>
        <a:p>
          <a:r>
            <a:rPr lang="et-EE" sz="1100"/>
            <a:t>Võib juhtuda,</a:t>
          </a:r>
          <a:r>
            <a:rPr lang="et-EE" sz="1100" baseline="0"/>
            <a:t> et tekib e</a:t>
          </a:r>
          <a:r>
            <a:rPr lang="et-EE" sz="1100"/>
            <a:t>rinevus 1 sent.</a:t>
          </a:r>
        </a:p>
        <a:p>
          <a:r>
            <a:rPr lang="et-EE" sz="1100"/>
            <a:t>Jäägi leidmise valemisse tuleks väärtuse ümardamiseks</a:t>
          </a:r>
          <a:r>
            <a:rPr lang="et-EE" sz="1100" baseline="0"/>
            <a:t> kahe komakohani lisada fn ROUND.</a:t>
          </a:r>
          <a:endParaRPr lang="et-E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"/>
  <sheetViews>
    <sheetView zoomScaleNormal="100" workbookViewId="0">
      <selection activeCell="E4" sqref="E4"/>
    </sheetView>
  </sheetViews>
  <sheetFormatPr defaultColWidth="20.28515625" defaultRowHeight="31.5" x14ac:dyDescent="0.5"/>
  <cols>
    <col min="1" max="1" width="20.28515625" style="2"/>
    <col min="2" max="2" width="19.7109375" style="2" bestFit="1" customWidth="1"/>
    <col min="3" max="3" width="24.28515625" style="2" bestFit="1" customWidth="1"/>
    <col min="4" max="4" width="23.42578125" style="2" bestFit="1" customWidth="1"/>
    <col min="5" max="5" width="22.7109375" style="2" bestFit="1" customWidth="1"/>
    <col min="6" max="13" width="20.28515625" style="2"/>
    <col min="14" max="14" width="11.7109375" style="2" bestFit="1" customWidth="1"/>
    <col min="15" max="15" width="18.85546875" style="2" bestFit="1" customWidth="1"/>
    <col min="16" max="16384" width="20.28515625" style="2"/>
  </cols>
  <sheetData>
    <row r="1" spans="2:15" x14ac:dyDescent="0.5">
      <c r="D1" s="3" t="s">
        <v>8</v>
      </c>
      <c r="E1" s="4">
        <v>0.2</v>
      </c>
    </row>
    <row r="2" spans="2:15" ht="32.25" thickBot="1" x14ac:dyDescent="0.55000000000000004"/>
    <row r="3" spans="2:15" x14ac:dyDescent="0.5">
      <c r="B3" s="5" t="s">
        <v>4</v>
      </c>
      <c r="C3" s="6" t="s">
        <v>5</v>
      </c>
      <c r="D3" s="6" t="s">
        <v>6</v>
      </c>
      <c r="E3" s="7" t="s">
        <v>7</v>
      </c>
    </row>
    <row r="4" spans="2:15" x14ac:dyDescent="0.5">
      <c r="B4" s="8" t="s">
        <v>0</v>
      </c>
      <c r="C4" s="9">
        <v>29100</v>
      </c>
      <c r="D4" s="9">
        <f>ROUND(C4/(1+$E$1),2)</f>
        <v>24250</v>
      </c>
      <c r="E4" s="10">
        <f>C4-D4</f>
        <v>4850</v>
      </c>
    </row>
    <row r="5" spans="2:15" x14ac:dyDescent="0.5">
      <c r="B5" s="8" t="s">
        <v>1</v>
      </c>
      <c r="C5" s="9">
        <v>30300</v>
      </c>
      <c r="D5" s="9">
        <f t="shared" ref="D5:D7" si="0">ROUND(C5/(1+$E$1),2)</f>
        <v>25250</v>
      </c>
      <c r="E5" s="10">
        <f t="shared" ref="E5:E7" si="1">C5-D5</f>
        <v>5050</v>
      </c>
      <c r="N5" s="2" t="s">
        <v>101</v>
      </c>
      <c r="O5" s="2" t="s">
        <v>102</v>
      </c>
    </row>
    <row r="6" spans="2:15" x14ac:dyDescent="0.5">
      <c r="B6" s="8" t="s">
        <v>2</v>
      </c>
      <c r="C6" s="9">
        <v>34500</v>
      </c>
      <c r="D6" s="9">
        <f t="shared" si="0"/>
        <v>28750</v>
      </c>
      <c r="E6" s="10">
        <f t="shared" si="1"/>
        <v>5750</v>
      </c>
      <c r="N6" s="2" t="s">
        <v>103</v>
      </c>
      <c r="O6" s="2">
        <v>100</v>
      </c>
    </row>
    <row r="7" spans="2:15" x14ac:dyDescent="0.5">
      <c r="B7" s="8" t="s">
        <v>3</v>
      </c>
      <c r="C7" s="9">
        <v>39100</v>
      </c>
      <c r="D7" s="9">
        <f t="shared" si="0"/>
        <v>32583.33</v>
      </c>
      <c r="E7" s="10">
        <f t="shared" si="1"/>
        <v>6516.6699999999983</v>
      </c>
    </row>
    <row r="8" spans="2:15" x14ac:dyDescent="0.5">
      <c r="B8" s="8"/>
      <c r="C8" s="3"/>
      <c r="D8" s="11"/>
      <c r="E8" s="12"/>
    </row>
    <row r="9" spans="2:15" ht="32.25" thickBot="1" x14ac:dyDescent="0.55000000000000004">
      <c r="B9" s="13" t="s">
        <v>9</v>
      </c>
      <c r="C9" s="14">
        <f>SUM(C4:C8)</f>
        <v>133000</v>
      </c>
      <c r="D9" s="14">
        <f t="shared" ref="D9:E9" si="2">SUM(D4:D8)</f>
        <v>110833.33</v>
      </c>
      <c r="E9" s="14">
        <f t="shared" si="2"/>
        <v>22166.67</v>
      </c>
      <c r="F9" s="15"/>
    </row>
    <row r="12" spans="2:15" x14ac:dyDescent="0.5">
      <c r="B12" s="16"/>
      <c r="C12" s="16"/>
      <c r="D12" s="1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D1CD-FDC1-4F32-8EF2-6AF0932AACA8}">
  <dimension ref="I4:K6"/>
  <sheetViews>
    <sheetView workbookViewId="0">
      <selection activeCell="Q4" sqref="Q4"/>
    </sheetView>
  </sheetViews>
  <sheetFormatPr defaultRowHeight="15" x14ac:dyDescent="0.25"/>
  <cols>
    <col min="9" max="9" width="11.85546875" bestFit="1" customWidth="1"/>
    <col min="11" max="11" width="11" bestFit="1" customWidth="1"/>
  </cols>
  <sheetData>
    <row r="4" spans="9:11" x14ac:dyDescent="0.25">
      <c r="I4" t="s">
        <v>94</v>
      </c>
      <c r="K4" t="s">
        <v>96</v>
      </c>
    </row>
    <row r="6" spans="9:11" x14ac:dyDescent="0.25">
      <c r="I6" t="s">
        <v>95</v>
      </c>
      <c r="K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A331E-0490-4E14-8C37-3A810FD84044}">
  <dimension ref="D2:E10"/>
  <sheetViews>
    <sheetView workbookViewId="0">
      <selection activeCell="J3" sqref="J3"/>
    </sheetView>
  </sheetViews>
  <sheetFormatPr defaultRowHeight="15" x14ac:dyDescent="0.25"/>
  <sheetData>
    <row r="2" spans="4:5" x14ac:dyDescent="0.25">
      <c r="D2" t="s">
        <v>99</v>
      </c>
      <c r="E2">
        <v>10</v>
      </c>
    </row>
    <row r="3" spans="4:5" x14ac:dyDescent="0.25">
      <c r="D3" t="s">
        <v>98</v>
      </c>
      <c r="E3" s="1" t="s">
        <v>100</v>
      </c>
    </row>
    <row r="4" spans="4:5" x14ac:dyDescent="0.25">
      <c r="D4">
        <v>5</v>
      </c>
      <c r="E4">
        <f>D4*$E$2</f>
        <v>50</v>
      </c>
    </row>
    <row r="5" spans="4:5" x14ac:dyDescent="0.25">
      <c r="D5">
        <v>6</v>
      </c>
      <c r="E5">
        <f t="shared" ref="E5:E10" si="0">D5*$E$2</f>
        <v>60</v>
      </c>
    </row>
    <row r="6" spans="4:5" x14ac:dyDescent="0.25">
      <c r="D6">
        <v>7</v>
      </c>
      <c r="E6">
        <f t="shared" si="0"/>
        <v>70</v>
      </c>
    </row>
    <row r="7" spans="4:5" x14ac:dyDescent="0.25">
      <c r="D7">
        <v>8</v>
      </c>
      <c r="E7">
        <f t="shared" si="0"/>
        <v>80</v>
      </c>
    </row>
    <row r="8" spans="4:5" x14ac:dyDescent="0.25">
      <c r="D8">
        <v>9</v>
      </c>
      <c r="E8">
        <f t="shared" si="0"/>
        <v>90</v>
      </c>
    </row>
    <row r="9" spans="4:5" x14ac:dyDescent="0.25">
      <c r="D9">
        <v>10</v>
      </c>
      <c r="E9">
        <f t="shared" si="0"/>
        <v>100</v>
      </c>
    </row>
    <row r="10" spans="4:5" x14ac:dyDescent="0.25">
      <c r="D10">
        <v>11</v>
      </c>
      <c r="E10">
        <f>D10*$E$2</f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Normal="100" workbookViewId="0">
      <selection activeCell="K5" sqref="K5"/>
    </sheetView>
  </sheetViews>
  <sheetFormatPr defaultRowHeight="31.5" x14ac:dyDescent="0.5"/>
  <cols>
    <col min="1" max="1" width="41.28515625" style="2" bestFit="1" customWidth="1"/>
    <col min="2" max="2" width="9.7109375" style="2" bestFit="1" customWidth="1"/>
    <col min="3" max="3" width="11.140625" style="2" bestFit="1" customWidth="1"/>
    <col min="4" max="4" width="14.5703125" style="2" bestFit="1" customWidth="1"/>
    <col min="5" max="5" width="13.28515625" style="2" bestFit="1" customWidth="1"/>
    <col min="6" max="6" width="19.85546875" style="2" bestFit="1" customWidth="1"/>
    <col min="7" max="7" width="19.5703125" style="2" bestFit="1" customWidth="1"/>
    <col min="8" max="16384" width="9.140625" style="2"/>
  </cols>
  <sheetData>
    <row r="1" spans="1:9" x14ac:dyDescent="0.5">
      <c r="A1" s="2" t="s">
        <v>9</v>
      </c>
      <c r="B1" s="3">
        <f>SUM(B4:B45)</f>
        <v>47</v>
      </c>
      <c r="C1" s="3">
        <f t="shared" ref="C1:E1" si="0">SUM(C4:C45)</f>
        <v>43</v>
      </c>
      <c r="D1" s="3">
        <f t="shared" si="0"/>
        <v>49</v>
      </c>
      <c r="E1" s="3">
        <f t="shared" si="0"/>
        <v>139</v>
      </c>
      <c r="F1" s="11"/>
      <c r="G1" s="3"/>
    </row>
    <row r="2" spans="1:9" x14ac:dyDescent="0.5">
      <c r="F2" s="2" t="str">
        <f ca="1">_xlfn.FORMULATEXT(F4)</f>
        <v>=B4/$B$1</v>
      </c>
      <c r="G2" s="2" t="str">
        <f ca="1">_xlfn.FORMULATEXT(G4)</f>
        <v>=E4/$E$1</v>
      </c>
    </row>
    <row r="3" spans="1:9" s="17" customFormat="1" x14ac:dyDescent="0.5">
      <c r="A3" s="17" t="s">
        <v>52</v>
      </c>
      <c r="B3" s="17" t="s">
        <v>53</v>
      </c>
      <c r="C3" s="17" t="s">
        <v>54</v>
      </c>
      <c r="D3" s="17" t="s">
        <v>55</v>
      </c>
      <c r="E3" s="17" t="s">
        <v>56</v>
      </c>
      <c r="F3" s="17" t="s">
        <v>57</v>
      </c>
      <c r="G3" s="17" t="s">
        <v>58</v>
      </c>
    </row>
    <row r="4" spans="1:9" x14ac:dyDescent="0.5">
      <c r="A4" s="2" t="s">
        <v>10</v>
      </c>
      <c r="B4" s="2">
        <v>10</v>
      </c>
      <c r="C4" s="2">
        <v>11</v>
      </c>
      <c r="D4" s="2">
        <v>9</v>
      </c>
      <c r="E4" s="18">
        <f>B4+C4+D4</f>
        <v>30</v>
      </c>
      <c r="F4" s="19">
        <f>B4/$B$1</f>
        <v>0.21276595744680851</v>
      </c>
      <c r="G4" s="20">
        <f>E4/$E$1</f>
        <v>0.21582733812949639</v>
      </c>
      <c r="I4" s="20"/>
    </row>
    <row r="5" spans="1:9" x14ac:dyDescent="0.5">
      <c r="A5" s="2" t="s">
        <v>11</v>
      </c>
      <c r="B5" s="2">
        <v>5</v>
      </c>
      <c r="C5" s="2">
        <v>2</v>
      </c>
      <c r="D5" s="2">
        <v>4</v>
      </c>
      <c r="E5" s="18">
        <f t="shared" ref="E5:E45" si="1">B5+C5+D5</f>
        <v>11</v>
      </c>
      <c r="F5" s="19">
        <f t="shared" ref="F5:F45" si="2">B5/$B$1</f>
        <v>0.10638297872340426</v>
      </c>
      <c r="G5" s="20">
        <f t="shared" ref="G5:G45" si="3">E5/$E$1</f>
        <v>7.9136690647482008E-2</v>
      </c>
      <c r="I5" s="20"/>
    </row>
    <row r="6" spans="1:9" x14ac:dyDescent="0.5">
      <c r="A6" s="2" t="s">
        <v>12</v>
      </c>
      <c r="B6" s="2">
        <v>3</v>
      </c>
      <c r="C6" s="2">
        <v>1</v>
      </c>
      <c r="D6" s="2">
        <v>2</v>
      </c>
      <c r="E6" s="18">
        <f t="shared" si="1"/>
        <v>6</v>
      </c>
      <c r="F6" s="19">
        <f t="shared" si="2"/>
        <v>6.3829787234042548E-2</v>
      </c>
      <c r="G6" s="20">
        <f t="shared" si="3"/>
        <v>4.3165467625899283E-2</v>
      </c>
      <c r="I6" s="20"/>
    </row>
    <row r="7" spans="1:9" x14ac:dyDescent="0.5">
      <c r="A7" s="2" t="s">
        <v>13</v>
      </c>
      <c r="B7" s="2">
        <v>3</v>
      </c>
      <c r="C7" s="2">
        <v>0</v>
      </c>
      <c r="D7" s="2">
        <v>2</v>
      </c>
      <c r="E7" s="18">
        <f t="shared" si="1"/>
        <v>5</v>
      </c>
      <c r="F7" s="19">
        <f t="shared" si="2"/>
        <v>6.3829787234042548E-2</v>
      </c>
      <c r="G7" s="20">
        <f t="shared" si="3"/>
        <v>3.5971223021582732E-2</v>
      </c>
      <c r="I7" s="20"/>
    </row>
    <row r="8" spans="1:9" x14ac:dyDescent="0.5">
      <c r="A8" s="2" t="s">
        <v>14</v>
      </c>
      <c r="B8" s="2">
        <v>2</v>
      </c>
      <c r="C8" s="2">
        <v>3</v>
      </c>
      <c r="D8" s="2">
        <v>2</v>
      </c>
      <c r="E8" s="18">
        <f t="shared" si="1"/>
        <v>7</v>
      </c>
      <c r="F8" s="19">
        <f t="shared" si="2"/>
        <v>4.2553191489361701E-2</v>
      </c>
      <c r="G8" s="20">
        <f t="shared" si="3"/>
        <v>5.0359712230215826E-2</v>
      </c>
      <c r="I8" s="20"/>
    </row>
    <row r="9" spans="1:9" x14ac:dyDescent="0.5">
      <c r="A9" s="2" t="s">
        <v>15</v>
      </c>
      <c r="B9" s="2">
        <v>2</v>
      </c>
      <c r="C9" s="2">
        <v>3</v>
      </c>
      <c r="D9" s="2">
        <v>1</v>
      </c>
      <c r="E9" s="18">
        <f t="shared" si="1"/>
        <v>6</v>
      </c>
      <c r="F9" s="19">
        <f t="shared" si="2"/>
        <v>4.2553191489361701E-2</v>
      </c>
      <c r="G9" s="20">
        <f t="shared" si="3"/>
        <v>4.3165467625899283E-2</v>
      </c>
      <c r="I9" s="20"/>
    </row>
    <row r="10" spans="1:9" x14ac:dyDescent="0.5">
      <c r="A10" s="2" t="s">
        <v>16</v>
      </c>
      <c r="B10" s="2">
        <v>2</v>
      </c>
      <c r="C10" s="2">
        <v>3</v>
      </c>
      <c r="D10" s="2">
        <v>0</v>
      </c>
      <c r="E10" s="18">
        <f t="shared" si="1"/>
        <v>5</v>
      </c>
      <c r="F10" s="19">
        <f t="shared" si="2"/>
        <v>4.2553191489361701E-2</v>
      </c>
      <c r="G10" s="20">
        <f t="shared" si="3"/>
        <v>3.5971223021582732E-2</v>
      </c>
      <c r="I10" s="20"/>
    </row>
    <row r="11" spans="1:9" x14ac:dyDescent="0.5">
      <c r="A11" s="2" t="s">
        <v>17</v>
      </c>
      <c r="B11" s="2">
        <v>2</v>
      </c>
      <c r="C11" s="2">
        <v>2</v>
      </c>
      <c r="D11" s="2">
        <v>4</v>
      </c>
      <c r="E11" s="18">
        <f t="shared" si="1"/>
        <v>8</v>
      </c>
      <c r="F11" s="19">
        <f t="shared" si="2"/>
        <v>4.2553191489361701E-2</v>
      </c>
      <c r="G11" s="20">
        <f t="shared" si="3"/>
        <v>5.7553956834532377E-2</v>
      </c>
      <c r="I11" s="20"/>
    </row>
    <row r="12" spans="1:9" x14ac:dyDescent="0.5">
      <c r="A12" s="2" t="s">
        <v>18</v>
      </c>
      <c r="B12" s="2">
        <v>1</v>
      </c>
      <c r="C12" s="2">
        <v>2</v>
      </c>
      <c r="D12" s="2">
        <v>2</v>
      </c>
      <c r="E12" s="18">
        <f t="shared" si="1"/>
        <v>5</v>
      </c>
      <c r="F12" s="19">
        <f t="shared" si="2"/>
        <v>2.1276595744680851E-2</v>
      </c>
      <c r="G12" s="20">
        <f t="shared" si="3"/>
        <v>3.5971223021582732E-2</v>
      </c>
      <c r="I12" s="20"/>
    </row>
    <row r="13" spans="1:9" x14ac:dyDescent="0.5">
      <c r="A13" s="2" t="s">
        <v>19</v>
      </c>
      <c r="B13" s="2">
        <v>1</v>
      </c>
      <c r="C13" s="2">
        <v>1</v>
      </c>
      <c r="D13" s="2">
        <v>1</v>
      </c>
      <c r="E13" s="18">
        <f t="shared" si="1"/>
        <v>3</v>
      </c>
      <c r="F13" s="19">
        <f t="shared" si="2"/>
        <v>2.1276595744680851E-2</v>
      </c>
      <c r="G13" s="20">
        <f t="shared" si="3"/>
        <v>2.1582733812949641E-2</v>
      </c>
      <c r="I13" s="20"/>
    </row>
    <row r="14" spans="1:9" x14ac:dyDescent="0.5">
      <c r="A14" s="2" t="s">
        <v>20</v>
      </c>
      <c r="B14" s="2">
        <v>1</v>
      </c>
      <c r="C14" s="2">
        <v>1</v>
      </c>
      <c r="D14" s="2">
        <v>0</v>
      </c>
      <c r="E14" s="18">
        <f t="shared" si="1"/>
        <v>2</v>
      </c>
      <c r="F14" s="19">
        <f t="shared" si="2"/>
        <v>2.1276595744680851E-2</v>
      </c>
      <c r="G14" s="20">
        <f t="shared" si="3"/>
        <v>1.4388489208633094E-2</v>
      </c>
      <c r="I14" s="20"/>
    </row>
    <row r="15" spans="1:9" x14ac:dyDescent="0.5">
      <c r="A15" s="2" t="s">
        <v>21</v>
      </c>
      <c r="B15" s="2">
        <v>1</v>
      </c>
      <c r="C15" s="2">
        <v>1</v>
      </c>
      <c r="D15" s="2">
        <v>0</v>
      </c>
      <c r="E15" s="18">
        <f t="shared" si="1"/>
        <v>2</v>
      </c>
      <c r="F15" s="19">
        <f t="shared" si="2"/>
        <v>2.1276595744680851E-2</v>
      </c>
      <c r="G15" s="20">
        <f t="shared" si="3"/>
        <v>1.4388489208633094E-2</v>
      </c>
      <c r="I15" s="20"/>
    </row>
    <row r="16" spans="1:9" x14ac:dyDescent="0.5">
      <c r="A16" s="2" t="s">
        <v>22</v>
      </c>
      <c r="B16" s="2">
        <v>1</v>
      </c>
      <c r="C16" s="2">
        <v>1</v>
      </c>
      <c r="D16" s="2">
        <v>0</v>
      </c>
      <c r="E16" s="18">
        <f t="shared" si="1"/>
        <v>2</v>
      </c>
      <c r="F16" s="19">
        <f t="shared" si="2"/>
        <v>2.1276595744680851E-2</v>
      </c>
      <c r="G16" s="20">
        <f t="shared" si="3"/>
        <v>1.4388489208633094E-2</v>
      </c>
      <c r="I16" s="20"/>
    </row>
    <row r="17" spans="1:9" x14ac:dyDescent="0.5">
      <c r="A17" s="2" t="s">
        <v>23</v>
      </c>
      <c r="B17" s="2">
        <v>1</v>
      </c>
      <c r="C17" s="2">
        <v>1</v>
      </c>
      <c r="D17" s="2">
        <v>0</v>
      </c>
      <c r="E17" s="18">
        <f t="shared" si="1"/>
        <v>2</v>
      </c>
      <c r="F17" s="19">
        <f t="shared" si="2"/>
        <v>2.1276595744680851E-2</v>
      </c>
      <c r="G17" s="20">
        <f t="shared" si="3"/>
        <v>1.4388489208633094E-2</v>
      </c>
      <c r="I17" s="20"/>
    </row>
    <row r="18" spans="1:9" x14ac:dyDescent="0.5">
      <c r="A18" s="2" t="s">
        <v>24</v>
      </c>
      <c r="B18" s="2">
        <v>1</v>
      </c>
      <c r="C18" s="2">
        <v>0</v>
      </c>
      <c r="D18" s="2">
        <v>3</v>
      </c>
      <c r="E18" s="18">
        <f t="shared" si="1"/>
        <v>4</v>
      </c>
      <c r="F18" s="19">
        <f t="shared" si="2"/>
        <v>2.1276595744680851E-2</v>
      </c>
      <c r="G18" s="20">
        <f t="shared" si="3"/>
        <v>2.8776978417266189E-2</v>
      </c>
      <c r="I18" s="20"/>
    </row>
    <row r="19" spans="1:9" x14ac:dyDescent="0.5">
      <c r="A19" s="2" t="s">
        <v>25</v>
      </c>
      <c r="B19" s="2">
        <v>1</v>
      </c>
      <c r="C19" s="2">
        <v>0</v>
      </c>
      <c r="D19" s="2">
        <v>3</v>
      </c>
      <c r="E19" s="18">
        <f t="shared" si="1"/>
        <v>4</v>
      </c>
      <c r="F19" s="19">
        <f t="shared" si="2"/>
        <v>2.1276595744680851E-2</v>
      </c>
      <c r="G19" s="20">
        <f t="shared" si="3"/>
        <v>2.8776978417266189E-2</v>
      </c>
      <c r="I19" s="20"/>
    </row>
    <row r="20" spans="1:9" x14ac:dyDescent="0.5">
      <c r="A20" s="2" t="s">
        <v>26</v>
      </c>
      <c r="B20" s="2">
        <v>1</v>
      </c>
      <c r="C20" s="2">
        <v>0</v>
      </c>
      <c r="D20" s="2">
        <v>1</v>
      </c>
      <c r="E20" s="18">
        <f t="shared" si="1"/>
        <v>2</v>
      </c>
      <c r="F20" s="19">
        <f t="shared" si="2"/>
        <v>2.1276595744680851E-2</v>
      </c>
      <c r="G20" s="20">
        <f t="shared" si="3"/>
        <v>1.4388489208633094E-2</v>
      </c>
      <c r="I20" s="20"/>
    </row>
    <row r="21" spans="1:9" x14ac:dyDescent="0.5">
      <c r="A21" s="2" t="s">
        <v>27</v>
      </c>
      <c r="B21" s="2">
        <v>1</v>
      </c>
      <c r="C21" s="2">
        <v>0</v>
      </c>
      <c r="D21" s="2">
        <v>1</v>
      </c>
      <c r="E21" s="18">
        <f t="shared" si="1"/>
        <v>2</v>
      </c>
      <c r="F21" s="19">
        <f t="shared" si="2"/>
        <v>2.1276595744680851E-2</v>
      </c>
      <c r="G21" s="20">
        <f t="shared" si="3"/>
        <v>1.4388489208633094E-2</v>
      </c>
      <c r="I21" s="20"/>
    </row>
    <row r="22" spans="1:9" x14ac:dyDescent="0.5">
      <c r="A22" s="2" t="s">
        <v>28</v>
      </c>
      <c r="B22" s="2">
        <v>1</v>
      </c>
      <c r="C22" s="2">
        <v>0</v>
      </c>
      <c r="D22" s="2">
        <v>1</v>
      </c>
      <c r="E22" s="18">
        <f t="shared" si="1"/>
        <v>2</v>
      </c>
      <c r="F22" s="19">
        <f t="shared" si="2"/>
        <v>2.1276595744680851E-2</v>
      </c>
      <c r="G22" s="20">
        <f t="shared" si="3"/>
        <v>1.4388489208633094E-2</v>
      </c>
      <c r="I22" s="20"/>
    </row>
    <row r="23" spans="1:9" x14ac:dyDescent="0.5">
      <c r="A23" s="2" t="s">
        <v>29</v>
      </c>
      <c r="B23" s="2">
        <v>1</v>
      </c>
      <c r="C23" s="2">
        <v>0</v>
      </c>
      <c r="D23" s="2">
        <v>1</v>
      </c>
      <c r="E23" s="18">
        <f t="shared" si="1"/>
        <v>2</v>
      </c>
      <c r="F23" s="19">
        <f t="shared" si="2"/>
        <v>2.1276595744680851E-2</v>
      </c>
      <c r="G23" s="20">
        <f t="shared" si="3"/>
        <v>1.4388489208633094E-2</v>
      </c>
      <c r="I23" s="20"/>
    </row>
    <row r="24" spans="1:9" x14ac:dyDescent="0.5">
      <c r="A24" s="2" t="s">
        <v>30</v>
      </c>
      <c r="B24" s="2">
        <v>1</v>
      </c>
      <c r="C24" s="2">
        <v>0</v>
      </c>
      <c r="D24" s="2">
        <v>1</v>
      </c>
      <c r="E24" s="18">
        <f t="shared" si="1"/>
        <v>2</v>
      </c>
      <c r="F24" s="19">
        <f t="shared" si="2"/>
        <v>2.1276595744680851E-2</v>
      </c>
      <c r="G24" s="20">
        <f t="shared" si="3"/>
        <v>1.4388489208633094E-2</v>
      </c>
      <c r="I24" s="20"/>
    </row>
    <row r="25" spans="1:9" x14ac:dyDescent="0.5">
      <c r="A25" s="2" t="s">
        <v>31</v>
      </c>
      <c r="B25" s="2">
        <v>1</v>
      </c>
      <c r="C25" s="2">
        <v>0</v>
      </c>
      <c r="D25" s="2">
        <v>1</v>
      </c>
      <c r="E25" s="18">
        <f t="shared" si="1"/>
        <v>2</v>
      </c>
      <c r="F25" s="19">
        <f t="shared" si="2"/>
        <v>2.1276595744680851E-2</v>
      </c>
      <c r="G25" s="20">
        <f t="shared" si="3"/>
        <v>1.4388489208633094E-2</v>
      </c>
      <c r="I25" s="20"/>
    </row>
    <row r="26" spans="1:9" x14ac:dyDescent="0.5">
      <c r="A26" s="2" t="s">
        <v>32</v>
      </c>
      <c r="B26" s="2">
        <v>1</v>
      </c>
      <c r="C26" s="2">
        <v>0</v>
      </c>
      <c r="D26" s="2">
        <v>0</v>
      </c>
      <c r="E26" s="18">
        <f t="shared" si="1"/>
        <v>1</v>
      </c>
      <c r="F26" s="19">
        <f t="shared" si="2"/>
        <v>2.1276595744680851E-2</v>
      </c>
      <c r="G26" s="20">
        <f t="shared" si="3"/>
        <v>7.1942446043165471E-3</v>
      </c>
      <c r="I26" s="20"/>
    </row>
    <row r="27" spans="1:9" x14ac:dyDescent="0.5">
      <c r="A27" s="2" t="s">
        <v>33</v>
      </c>
      <c r="B27" s="2">
        <v>1</v>
      </c>
      <c r="C27" s="2">
        <v>0</v>
      </c>
      <c r="D27" s="2">
        <v>0</v>
      </c>
      <c r="E27" s="18">
        <f t="shared" si="1"/>
        <v>1</v>
      </c>
      <c r="F27" s="19">
        <f t="shared" si="2"/>
        <v>2.1276595744680851E-2</v>
      </c>
      <c r="G27" s="20">
        <f t="shared" si="3"/>
        <v>7.1942446043165471E-3</v>
      </c>
      <c r="I27" s="20"/>
    </row>
    <row r="28" spans="1:9" x14ac:dyDescent="0.5">
      <c r="A28" s="2" t="s">
        <v>34</v>
      </c>
      <c r="B28" s="2">
        <v>1</v>
      </c>
      <c r="C28" s="2">
        <v>0</v>
      </c>
      <c r="D28" s="2">
        <v>0</v>
      </c>
      <c r="E28" s="18">
        <f t="shared" si="1"/>
        <v>1</v>
      </c>
      <c r="F28" s="19">
        <f t="shared" si="2"/>
        <v>2.1276595744680851E-2</v>
      </c>
      <c r="G28" s="20">
        <f t="shared" si="3"/>
        <v>7.1942446043165471E-3</v>
      </c>
      <c r="I28" s="20"/>
    </row>
    <row r="29" spans="1:9" x14ac:dyDescent="0.5">
      <c r="A29" s="2" t="s">
        <v>35</v>
      </c>
      <c r="B29" s="2">
        <v>1</v>
      </c>
      <c r="C29" s="2">
        <v>0</v>
      </c>
      <c r="D29" s="2">
        <v>0</v>
      </c>
      <c r="E29" s="18">
        <f t="shared" si="1"/>
        <v>1</v>
      </c>
      <c r="F29" s="19">
        <f t="shared" si="2"/>
        <v>2.1276595744680851E-2</v>
      </c>
      <c r="G29" s="20">
        <f t="shared" si="3"/>
        <v>7.1942446043165471E-3</v>
      </c>
      <c r="I29" s="20"/>
    </row>
    <row r="30" spans="1:9" x14ac:dyDescent="0.5">
      <c r="A30" s="2" t="s">
        <v>36</v>
      </c>
      <c r="B30" s="2">
        <v>0</v>
      </c>
      <c r="C30" s="2">
        <v>2</v>
      </c>
      <c r="D30" s="2">
        <v>0</v>
      </c>
      <c r="E30" s="18">
        <f t="shared" si="1"/>
        <v>2</v>
      </c>
      <c r="F30" s="19">
        <f t="shared" si="2"/>
        <v>0</v>
      </c>
      <c r="G30" s="20">
        <f t="shared" si="3"/>
        <v>1.4388489208633094E-2</v>
      </c>
      <c r="I30" s="20"/>
    </row>
    <row r="31" spans="1:9" x14ac:dyDescent="0.5">
      <c r="A31" s="2" t="s">
        <v>37</v>
      </c>
      <c r="B31" s="2">
        <v>0</v>
      </c>
      <c r="C31" s="2">
        <v>1</v>
      </c>
      <c r="D31" s="2">
        <v>2</v>
      </c>
      <c r="E31" s="18">
        <f t="shared" si="1"/>
        <v>3</v>
      </c>
      <c r="F31" s="19">
        <f t="shared" si="2"/>
        <v>0</v>
      </c>
      <c r="G31" s="20">
        <f t="shared" si="3"/>
        <v>2.1582733812949641E-2</v>
      </c>
      <c r="I31" s="20"/>
    </row>
    <row r="32" spans="1:9" x14ac:dyDescent="0.5">
      <c r="A32" s="2" t="s">
        <v>38</v>
      </c>
      <c r="B32" s="2">
        <v>0</v>
      </c>
      <c r="C32" s="2">
        <v>1</v>
      </c>
      <c r="D32" s="2">
        <v>1</v>
      </c>
      <c r="E32" s="18">
        <f t="shared" si="1"/>
        <v>2</v>
      </c>
      <c r="F32" s="19">
        <f t="shared" si="2"/>
        <v>0</v>
      </c>
      <c r="G32" s="20">
        <f t="shared" si="3"/>
        <v>1.4388489208633094E-2</v>
      </c>
      <c r="I32" s="20"/>
    </row>
    <row r="33" spans="1:9" x14ac:dyDescent="0.5">
      <c r="A33" s="2" t="s">
        <v>39</v>
      </c>
      <c r="B33" s="2">
        <v>0</v>
      </c>
      <c r="C33" s="2">
        <v>1</v>
      </c>
      <c r="D33" s="2">
        <v>1</v>
      </c>
      <c r="E33" s="18">
        <f t="shared" si="1"/>
        <v>2</v>
      </c>
      <c r="F33" s="19">
        <f t="shared" si="2"/>
        <v>0</v>
      </c>
      <c r="G33" s="20">
        <f t="shared" si="3"/>
        <v>1.4388489208633094E-2</v>
      </c>
      <c r="I33" s="20"/>
    </row>
    <row r="34" spans="1:9" x14ac:dyDescent="0.5">
      <c r="A34" s="2" t="s">
        <v>40</v>
      </c>
      <c r="B34" s="2">
        <v>0</v>
      </c>
      <c r="C34" s="2">
        <v>1</v>
      </c>
      <c r="D34" s="2">
        <v>0</v>
      </c>
      <c r="E34" s="18">
        <f t="shared" si="1"/>
        <v>1</v>
      </c>
      <c r="F34" s="19">
        <f t="shared" si="2"/>
        <v>0</v>
      </c>
      <c r="G34" s="20">
        <f t="shared" si="3"/>
        <v>7.1942446043165471E-3</v>
      </c>
      <c r="I34" s="20"/>
    </row>
    <row r="35" spans="1:9" x14ac:dyDescent="0.5">
      <c r="A35" s="2" t="s">
        <v>41</v>
      </c>
      <c r="B35" s="2">
        <v>0</v>
      </c>
      <c r="C35" s="2">
        <v>1</v>
      </c>
      <c r="D35" s="2">
        <v>0</v>
      </c>
      <c r="E35" s="18">
        <f t="shared" si="1"/>
        <v>1</v>
      </c>
      <c r="F35" s="19">
        <f t="shared" si="2"/>
        <v>0</v>
      </c>
      <c r="G35" s="20">
        <f t="shared" si="3"/>
        <v>7.1942446043165471E-3</v>
      </c>
      <c r="I35" s="20"/>
    </row>
    <row r="36" spans="1:9" x14ac:dyDescent="0.5">
      <c r="A36" s="2" t="s">
        <v>42</v>
      </c>
      <c r="B36" s="2">
        <v>0</v>
      </c>
      <c r="C36" s="2">
        <v>1</v>
      </c>
      <c r="D36" s="2">
        <v>0</v>
      </c>
      <c r="E36" s="18">
        <f t="shared" si="1"/>
        <v>1</v>
      </c>
      <c r="F36" s="19">
        <f t="shared" si="2"/>
        <v>0</v>
      </c>
      <c r="G36" s="20">
        <f t="shared" si="3"/>
        <v>7.1942446043165471E-3</v>
      </c>
      <c r="I36" s="20"/>
    </row>
    <row r="37" spans="1:9" x14ac:dyDescent="0.5">
      <c r="A37" s="2" t="s">
        <v>43</v>
      </c>
      <c r="B37" s="2">
        <v>0</v>
      </c>
      <c r="C37" s="2">
        <v>1</v>
      </c>
      <c r="D37" s="2">
        <v>0</v>
      </c>
      <c r="E37" s="18">
        <f t="shared" si="1"/>
        <v>1</v>
      </c>
      <c r="F37" s="19">
        <f t="shared" si="2"/>
        <v>0</v>
      </c>
      <c r="G37" s="20">
        <f t="shared" si="3"/>
        <v>7.1942446043165471E-3</v>
      </c>
      <c r="I37" s="20"/>
    </row>
    <row r="38" spans="1:9" x14ac:dyDescent="0.5">
      <c r="A38" s="2" t="s">
        <v>44</v>
      </c>
      <c r="B38" s="2">
        <v>0</v>
      </c>
      <c r="C38" s="2">
        <v>1</v>
      </c>
      <c r="D38" s="2">
        <v>0</v>
      </c>
      <c r="E38" s="18">
        <f t="shared" si="1"/>
        <v>1</v>
      </c>
      <c r="F38" s="19">
        <f t="shared" si="2"/>
        <v>0</v>
      </c>
      <c r="G38" s="20">
        <f t="shared" si="3"/>
        <v>7.1942446043165471E-3</v>
      </c>
      <c r="I38" s="20"/>
    </row>
    <row r="39" spans="1:9" x14ac:dyDescent="0.5">
      <c r="A39" s="2" t="s">
        <v>45</v>
      </c>
      <c r="B39" s="2">
        <v>0</v>
      </c>
      <c r="C39" s="2">
        <v>1</v>
      </c>
      <c r="D39" s="2">
        <v>0</v>
      </c>
      <c r="E39" s="18">
        <f t="shared" si="1"/>
        <v>1</v>
      </c>
      <c r="F39" s="19">
        <f t="shared" si="2"/>
        <v>0</v>
      </c>
      <c r="G39" s="20">
        <f t="shared" si="3"/>
        <v>7.1942446043165471E-3</v>
      </c>
      <c r="I39" s="20"/>
    </row>
    <row r="40" spans="1:9" x14ac:dyDescent="0.5">
      <c r="A40" s="2" t="s">
        <v>46</v>
      </c>
      <c r="B40" s="2">
        <v>0</v>
      </c>
      <c r="C40" s="2">
        <v>0</v>
      </c>
      <c r="D40" s="2">
        <v>1</v>
      </c>
      <c r="E40" s="18">
        <f t="shared" si="1"/>
        <v>1</v>
      </c>
      <c r="F40" s="19">
        <f t="shared" si="2"/>
        <v>0</v>
      </c>
      <c r="G40" s="20">
        <f t="shared" si="3"/>
        <v>7.1942446043165471E-3</v>
      </c>
      <c r="I40" s="20"/>
    </row>
    <row r="41" spans="1:9" x14ac:dyDescent="0.5">
      <c r="A41" s="2" t="s">
        <v>47</v>
      </c>
      <c r="B41" s="2">
        <v>0</v>
      </c>
      <c r="C41" s="2">
        <v>0</v>
      </c>
      <c r="D41" s="2">
        <v>1</v>
      </c>
      <c r="E41" s="18">
        <f t="shared" si="1"/>
        <v>1</v>
      </c>
      <c r="F41" s="19">
        <f t="shared" si="2"/>
        <v>0</v>
      </c>
      <c r="G41" s="20">
        <f t="shared" si="3"/>
        <v>7.1942446043165471E-3</v>
      </c>
      <c r="I41" s="20"/>
    </row>
    <row r="42" spans="1:9" x14ac:dyDescent="0.5">
      <c r="A42" s="2" t="s">
        <v>48</v>
      </c>
      <c r="B42" s="2">
        <v>0</v>
      </c>
      <c r="C42" s="2">
        <v>0</v>
      </c>
      <c r="D42" s="2">
        <v>1</v>
      </c>
      <c r="E42" s="18">
        <f t="shared" si="1"/>
        <v>1</v>
      </c>
      <c r="F42" s="19">
        <f t="shared" si="2"/>
        <v>0</v>
      </c>
      <c r="G42" s="20">
        <f t="shared" si="3"/>
        <v>7.1942446043165471E-3</v>
      </c>
      <c r="I42" s="20"/>
    </row>
    <row r="43" spans="1:9" x14ac:dyDescent="0.5">
      <c r="A43" s="2" t="s">
        <v>49</v>
      </c>
      <c r="B43" s="2">
        <v>0</v>
      </c>
      <c r="C43" s="2">
        <v>0</v>
      </c>
      <c r="D43" s="2">
        <v>1</v>
      </c>
      <c r="E43" s="18">
        <f t="shared" si="1"/>
        <v>1</v>
      </c>
      <c r="F43" s="19">
        <f t="shared" si="2"/>
        <v>0</v>
      </c>
      <c r="G43" s="20">
        <f t="shared" si="3"/>
        <v>7.1942446043165471E-3</v>
      </c>
      <c r="I43" s="20"/>
    </row>
    <row r="44" spans="1:9" x14ac:dyDescent="0.5">
      <c r="A44" s="2" t="s">
        <v>50</v>
      </c>
      <c r="B44" s="2">
        <v>0</v>
      </c>
      <c r="C44" s="2">
        <v>0</v>
      </c>
      <c r="D44" s="2">
        <v>1</v>
      </c>
      <c r="E44" s="18">
        <f t="shared" si="1"/>
        <v>1</v>
      </c>
      <c r="F44" s="19">
        <f t="shared" si="2"/>
        <v>0</v>
      </c>
      <c r="G44" s="20">
        <f t="shared" si="3"/>
        <v>7.1942446043165471E-3</v>
      </c>
      <c r="I44" s="20"/>
    </row>
    <row r="45" spans="1:9" x14ac:dyDescent="0.5">
      <c r="A45" s="2" t="s">
        <v>51</v>
      </c>
      <c r="B45" s="2">
        <v>0</v>
      </c>
      <c r="C45" s="2">
        <v>0</v>
      </c>
      <c r="D45" s="2">
        <v>1</v>
      </c>
      <c r="E45" s="18">
        <f t="shared" si="1"/>
        <v>1</v>
      </c>
      <c r="F45" s="19">
        <f t="shared" si="2"/>
        <v>0</v>
      </c>
      <c r="G45" s="20">
        <f t="shared" si="3"/>
        <v>7.1942446043165471E-3</v>
      </c>
      <c r="I45" s="2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8"/>
  <sheetViews>
    <sheetView topLeftCell="F3" zoomScaleNormal="100" workbookViewId="0">
      <selection activeCell="L11" sqref="L11"/>
    </sheetView>
  </sheetViews>
  <sheetFormatPr defaultColWidth="46.85546875" defaultRowHeight="33.75" x14ac:dyDescent="0.5"/>
  <cols>
    <col min="1" max="1" width="7.140625" style="24" customWidth="1"/>
    <col min="2" max="2" width="46.85546875" style="24"/>
    <col min="3" max="3" width="22.5703125" style="24" bestFit="1" customWidth="1"/>
    <col min="4" max="4" width="25.85546875" style="24" bestFit="1" customWidth="1"/>
    <col min="5" max="5" width="30.42578125" style="24" customWidth="1"/>
    <col min="6" max="6" width="46.85546875" style="24"/>
    <col min="7" max="7" width="41.85546875" style="24" customWidth="1"/>
    <col min="8" max="8" width="10" style="24" customWidth="1"/>
    <col min="9" max="9" width="46.85546875" style="24"/>
    <col min="10" max="10" width="8.5703125" style="24" customWidth="1"/>
    <col min="11" max="11" width="46.85546875" style="24"/>
    <col min="12" max="12" width="24.5703125" style="24" customWidth="1"/>
    <col min="13" max="13" width="8.7109375" style="24" customWidth="1"/>
    <col min="14" max="14" width="22.28515625" style="24" bestFit="1" customWidth="1"/>
    <col min="15" max="16384" width="46.85546875" style="24"/>
  </cols>
  <sheetData>
    <row r="1" spans="2:16" x14ac:dyDescent="0.5">
      <c r="B1" s="21" t="s">
        <v>9</v>
      </c>
      <c r="C1" s="22">
        <f>SUM(C4:C18)</f>
        <v>1314463</v>
      </c>
      <c r="D1" s="22">
        <f>SUM(D4:D18)</f>
        <v>120450</v>
      </c>
      <c r="E1" s="23">
        <f>D1/C1*1000</f>
        <v>91.634378449602607</v>
      </c>
      <c r="F1" s="27">
        <f>D1/C1*1000</f>
        <v>91.634378449602607</v>
      </c>
    </row>
    <row r="2" spans="2:16" x14ac:dyDescent="0.5">
      <c r="E2" s="23"/>
      <c r="F2" s="24" t="str">
        <f ca="1">_xlfn.FORMULATEXT(F4)</f>
        <v>=E4-$E$1</v>
      </c>
      <c r="G2" s="24" t="str">
        <f ca="1">_xlfn.FORMULATEXT(G4)</f>
        <v>=F4/$E$1</v>
      </c>
      <c r="K2" s="24">
        <f>COUNTIF(J4:J18,FALSE)</f>
        <v>0</v>
      </c>
    </row>
    <row r="3" spans="2:16" s="25" customFormat="1" ht="64.5" customHeight="1" x14ac:dyDescent="0.5">
      <c r="B3" s="25" t="s">
        <v>74</v>
      </c>
      <c r="C3" s="25" t="s">
        <v>76</v>
      </c>
      <c r="D3" s="25" t="s">
        <v>75</v>
      </c>
      <c r="E3" s="25" t="s">
        <v>77</v>
      </c>
      <c r="F3" s="25" t="s">
        <v>104</v>
      </c>
      <c r="G3" s="25" t="s">
        <v>78</v>
      </c>
    </row>
    <row r="4" spans="2:16" x14ac:dyDescent="0.5">
      <c r="B4" s="24" t="s">
        <v>59</v>
      </c>
      <c r="C4" s="22">
        <v>582556</v>
      </c>
      <c r="D4" s="22">
        <v>65625</v>
      </c>
      <c r="E4" s="23">
        <f>D4/C4*1000</f>
        <v>112.65011432377317</v>
      </c>
      <c r="F4" s="23">
        <f>E4-$E$1</f>
        <v>21.015735874170559</v>
      </c>
      <c r="G4" s="26">
        <f>F4/$E$1</f>
        <v>0.22934335595159699</v>
      </c>
      <c r="H4" s="27"/>
      <c r="I4" s="21" t="s">
        <v>83</v>
      </c>
      <c r="J4" s="22"/>
      <c r="K4" s="24" t="s">
        <v>84</v>
      </c>
      <c r="L4" s="22">
        <f>MAX(C4:C18)</f>
        <v>582556</v>
      </c>
      <c r="N4" s="21" t="s">
        <v>85</v>
      </c>
    </row>
    <row r="5" spans="2:16" x14ac:dyDescent="0.5">
      <c r="B5" s="24" t="s">
        <v>60</v>
      </c>
      <c r="C5" s="22">
        <v>9335</v>
      </c>
      <c r="D5" s="24">
        <v>891</v>
      </c>
      <c r="E5" s="23">
        <f t="shared" ref="E5:E18" si="0">D5/C5*1000</f>
        <v>95.447241564006433</v>
      </c>
      <c r="F5" s="23">
        <f t="shared" ref="F5:F18" si="1">E5-$E$1</f>
        <v>3.8128631144038252</v>
      </c>
      <c r="G5" s="26">
        <f t="shared" ref="G5:G18" si="2">F5/$E$1</f>
        <v>4.1609526674542097E-2</v>
      </c>
      <c r="I5" s="21" t="s">
        <v>86</v>
      </c>
      <c r="J5" s="22"/>
      <c r="K5" s="24" t="s">
        <v>87</v>
      </c>
      <c r="L5" s="22">
        <f>MIN(C4:C18)</f>
        <v>9335</v>
      </c>
      <c r="N5" s="21">
        <v>1</v>
      </c>
      <c r="O5" s="22">
        <f>LARGE($C$4:$C$18,N5)</f>
        <v>582556</v>
      </c>
      <c r="P5" s="24" t="str">
        <f ca="1">_xlfn.FORMULATEXT(O5)</f>
        <v>=LARGE($C$4:$C$18;N5)</v>
      </c>
    </row>
    <row r="6" spans="2:16" x14ac:dyDescent="0.5">
      <c r="B6" s="24" t="s">
        <v>61</v>
      </c>
      <c r="C6" s="22">
        <v>143880</v>
      </c>
      <c r="D6" s="22">
        <v>6353</v>
      </c>
      <c r="E6" s="23">
        <f t="shared" si="0"/>
        <v>44.154851264943005</v>
      </c>
      <c r="F6" s="23">
        <f t="shared" si="1"/>
        <v>-47.479527184659602</v>
      </c>
      <c r="G6" s="26">
        <f t="shared" si="2"/>
        <v>-0.51814098581759416</v>
      </c>
      <c r="I6" s="21" t="s">
        <v>88</v>
      </c>
      <c r="J6" s="22"/>
      <c r="K6" s="24" t="s">
        <v>89</v>
      </c>
      <c r="L6" s="22">
        <f>AVERAGE(C4:C18)</f>
        <v>87630.866666666669</v>
      </c>
      <c r="N6" s="21">
        <v>2</v>
      </c>
      <c r="O6" s="22">
        <f t="shared" ref="O6:O9" si="3">LARGE($C$4:$C$18,N6)</f>
        <v>145550</v>
      </c>
    </row>
    <row r="7" spans="2:16" x14ac:dyDescent="0.5">
      <c r="B7" s="24" t="s">
        <v>62</v>
      </c>
      <c r="C7" s="22">
        <v>30840</v>
      </c>
      <c r="D7" s="22">
        <v>2294</v>
      </c>
      <c r="E7" s="23">
        <f t="shared" si="0"/>
        <v>74.383916990920881</v>
      </c>
      <c r="F7" s="23">
        <f t="shared" si="1"/>
        <v>-17.250461458681727</v>
      </c>
      <c r="G7" s="26">
        <f t="shared" si="2"/>
        <v>-0.18825316164685066</v>
      </c>
      <c r="I7" s="21" t="s">
        <v>90</v>
      </c>
      <c r="K7" s="24" t="s">
        <v>91</v>
      </c>
      <c r="L7" s="24">
        <f>COUNTA(B4:B18)</f>
        <v>15</v>
      </c>
      <c r="N7" s="21">
        <v>3</v>
      </c>
      <c r="O7" s="22">
        <f t="shared" si="3"/>
        <v>143880</v>
      </c>
    </row>
    <row r="8" spans="2:16" ht="34.5" thickBot="1" x14ac:dyDescent="0.55000000000000004">
      <c r="B8" s="24" t="s">
        <v>63</v>
      </c>
      <c r="C8" s="22">
        <v>30378</v>
      </c>
      <c r="D8" s="22">
        <v>2113</v>
      </c>
      <c r="E8" s="23">
        <f t="shared" si="0"/>
        <v>69.556916189347547</v>
      </c>
      <c r="F8" s="23">
        <f t="shared" si="1"/>
        <v>-22.077462260255061</v>
      </c>
      <c r="G8" s="26">
        <f t="shared" si="2"/>
        <v>-0.24092990680781776</v>
      </c>
      <c r="N8" s="21">
        <v>4</v>
      </c>
      <c r="O8" s="22">
        <f t="shared" si="3"/>
        <v>82535</v>
      </c>
    </row>
    <row r="9" spans="2:16" ht="34.5" thickBot="1" x14ac:dyDescent="0.55000000000000004">
      <c r="B9" s="24" t="s">
        <v>64</v>
      </c>
      <c r="C9" s="22">
        <v>24301</v>
      </c>
      <c r="D9" s="22">
        <v>2021</v>
      </c>
      <c r="E9" s="23">
        <f t="shared" si="0"/>
        <v>83.165301839430484</v>
      </c>
      <c r="F9" s="23">
        <f t="shared" si="1"/>
        <v>-8.4690766101721238</v>
      </c>
      <c r="G9" s="26">
        <f t="shared" si="2"/>
        <v>-9.2422481097855391E-2</v>
      </c>
      <c r="I9" s="21" t="s">
        <v>92</v>
      </c>
      <c r="J9" s="21" t="s">
        <v>93</v>
      </c>
      <c r="K9" s="28">
        <v>100000</v>
      </c>
      <c r="L9" s="24">
        <f>COUNTIF(C4:C18,"&gt;100000")</f>
        <v>3</v>
      </c>
      <c r="N9" s="21">
        <v>5</v>
      </c>
      <c r="O9" s="22">
        <f t="shared" si="3"/>
        <v>58856</v>
      </c>
    </row>
    <row r="10" spans="2:16" x14ac:dyDescent="0.5">
      <c r="B10" s="24" t="s">
        <v>65</v>
      </c>
      <c r="C10" s="22">
        <v>58856</v>
      </c>
      <c r="D10" s="22">
        <v>4319</v>
      </c>
      <c r="E10" s="23">
        <f t="shared" si="0"/>
        <v>73.382492863939106</v>
      </c>
      <c r="F10" s="23">
        <f t="shared" si="1"/>
        <v>-18.251885585663501</v>
      </c>
      <c r="G10" s="26">
        <f t="shared" si="2"/>
        <v>-0.19918163787951851</v>
      </c>
      <c r="L10" s="24" t="str">
        <f ca="1">_xlfn.FORMULATEXT(L9)</f>
        <v>=COUNTIF(C4:C18;"&gt;100000")</v>
      </c>
    </row>
    <row r="11" spans="2:16" x14ac:dyDescent="0.5">
      <c r="B11" s="24" t="s">
        <v>66</v>
      </c>
      <c r="C11" s="22">
        <v>27963</v>
      </c>
      <c r="D11" s="22">
        <v>2140</v>
      </c>
      <c r="E11" s="23">
        <f t="shared" si="0"/>
        <v>76.529699960662313</v>
      </c>
      <c r="F11" s="23">
        <f t="shared" si="1"/>
        <v>-15.104678488940294</v>
      </c>
      <c r="G11" s="26">
        <f t="shared" si="2"/>
        <v>-0.16483637194361087</v>
      </c>
    </row>
    <row r="12" spans="2:16" x14ac:dyDescent="0.5">
      <c r="B12" s="24" t="s">
        <v>67</v>
      </c>
      <c r="C12" s="22">
        <v>82535</v>
      </c>
      <c r="D12" s="22">
        <v>7347</v>
      </c>
      <c r="E12" s="23">
        <f t="shared" si="0"/>
        <v>89.016780759677715</v>
      </c>
      <c r="F12" s="23">
        <f t="shared" si="1"/>
        <v>-2.6175976899248923</v>
      </c>
      <c r="G12" s="26">
        <f t="shared" si="2"/>
        <v>-2.8565672995365245E-2</v>
      </c>
    </row>
    <row r="13" spans="2:16" x14ac:dyDescent="0.5">
      <c r="B13" s="24" t="s">
        <v>68</v>
      </c>
      <c r="C13" s="22">
        <v>34085</v>
      </c>
      <c r="D13" s="22">
        <v>2860</v>
      </c>
      <c r="E13" s="23">
        <f t="shared" si="0"/>
        <v>83.907877365410002</v>
      </c>
      <c r="F13" s="23">
        <f t="shared" si="1"/>
        <v>-7.7265010841926056</v>
      </c>
      <c r="G13" s="26">
        <f t="shared" si="2"/>
        <v>-8.4318802778174065E-2</v>
      </c>
    </row>
    <row r="14" spans="2:16" x14ac:dyDescent="0.5">
      <c r="B14" s="24" t="s">
        <v>69</v>
      </c>
      <c r="C14" s="22">
        <v>33307</v>
      </c>
      <c r="D14" s="22">
        <v>3067</v>
      </c>
      <c r="E14" s="23">
        <f t="shared" si="0"/>
        <v>92.082745368841387</v>
      </c>
      <c r="F14" s="23">
        <f t="shared" si="1"/>
        <v>0.44836691923877936</v>
      </c>
      <c r="G14" s="26">
        <f t="shared" si="2"/>
        <v>4.8929989685625877E-3</v>
      </c>
    </row>
    <row r="15" spans="2:16" x14ac:dyDescent="0.5">
      <c r="B15" s="24" t="s">
        <v>70</v>
      </c>
      <c r="C15" s="22">
        <v>145550</v>
      </c>
      <c r="D15" s="22">
        <v>13123</v>
      </c>
      <c r="E15" s="23">
        <f t="shared" si="0"/>
        <v>90.161456544142908</v>
      </c>
      <c r="F15" s="23">
        <f t="shared" si="1"/>
        <v>-1.4729219054596996</v>
      </c>
      <c r="G15" s="26">
        <f t="shared" si="2"/>
        <v>-1.6073900760616631E-2</v>
      </c>
    </row>
    <row r="16" spans="2:16" x14ac:dyDescent="0.5">
      <c r="B16" s="24" t="s">
        <v>71</v>
      </c>
      <c r="C16" s="22">
        <v>30084</v>
      </c>
      <c r="D16" s="22">
        <v>1919</v>
      </c>
      <c r="E16" s="23">
        <f t="shared" si="0"/>
        <v>63.788060098391178</v>
      </c>
      <c r="F16" s="23">
        <f t="shared" si="1"/>
        <v>-27.84631835121143</v>
      </c>
      <c r="G16" s="26">
        <f t="shared" si="2"/>
        <v>-0.30388505735897409</v>
      </c>
    </row>
    <row r="17" spans="2:7" x14ac:dyDescent="0.5">
      <c r="B17" s="24" t="s">
        <v>72</v>
      </c>
      <c r="C17" s="22">
        <v>47288</v>
      </c>
      <c r="D17" s="22">
        <v>3651</v>
      </c>
      <c r="E17" s="23">
        <f t="shared" si="0"/>
        <v>77.207748265944844</v>
      </c>
      <c r="F17" s="23">
        <f t="shared" si="1"/>
        <v>-14.426630183657764</v>
      </c>
      <c r="G17" s="26">
        <f t="shared" si="2"/>
        <v>-0.15743687497801026</v>
      </c>
    </row>
    <row r="18" spans="2:7" x14ac:dyDescent="0.5">
      <c r="B18" s="24" t="s">
        <v>73</v>
      </c>
      <c r="C18" s="22">
        <v>33505</v>
      </c>
      <c r="D18" s="22">
        <v>2727</v>
      </c>
      <c r="E18" s="23">
        <f t="shared" si="0"/>
        <v>81.390837188479338</v>
      </c>
      <c r="F18" s="23">
        <f t="shared" si="1"/>
        <v>-10.243541261123269</v>
      </c>
      <c r="G18" s="26">
        <f t="shared" si="2"/>
        <v>-0.11178709818779474</v>
      </c>
    </row>
  </sheetData>
  <conditionalFormatting sqref="G4:G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abSelected="1" zoomScaleNormal="100" workbookViewId="0">
      <selection activeCell="D5" sqref="D5"/>
    </sheetView>
  </sheetViews>
  <sheetFormatPr defaultRowHeight="31.5" x14ac:dyDescent="0.5"/>
  <cols>
    <col min="1" max="1" width="20.5703125" style="2" bestFit="1" customWidth="1"/>
    <col min="2" max="2" width="10.42578125" style="2" bestFit="1" customWidth="1"/>
    <col min="3" max="3" width="20.5703125" style="2" bestFit="1" customWidth="1"/>
    <col min="4" max="4" width="44.28515625" style="2" bestFit="1" customWidth="1"/>
    <col min="5" max="5" width="4" style="2" customWidth="1"/>
    <col min="6" max="6" width="26.42578125" style="2" bestFit="1" customWidth="1"/>
    <col min="7" max="16384" width="9.140625" style="2"/>
  </cols>
  <sheetData>
    <row r="1" spans="1:6" x14ac:dyDescent="0.5">
      <c r="B1" s="2" t="str">
        <f ca="1">_xlfn.FORMULATEXT(B3)</f>
        <v>=INT(D1/A3)</v>
      </c>
      <c r="D1" s="29">
        <v>34567</v>
      </c>
      <c r="F1" s="33">
        <f>SUM(F3:F17)</f>
        <v>34567</v>
      </c>
    </row>
    <row r="2" spans="1:6" x14ac:dyDescent="0.5">
      <c r="A2" s="2" t="s">
        <v>79</v>
      </c>
      <c r="B2" s="2" t="s">
        <v>80</v>
      </c>
      <c r="C2" s="2" t="s">
        <v>81</v>
      </c>
      <c r="F2" s="2" t="s">
        <v>82</v>
      </c>
    </row>
    <row r="3" spans="1:6" x14ac:dyDescent="0.5">
      <c r="A3" s="30">
        <v>500</v>
      </c>
      <c r="B3" s="2">
        <f>INT(D1/A3)</f>
        <v>69</v>
      </c>
      <c r="C3" s="31">
        <f>ROUND(D1-A3*B3,2)</f>
        <v>67</v>
      </c>
      <c r="D3" s="2" t="str">
        <f ca="1">_xlfn.FORMULATEXT(C3)</f>
        <v>=ROUND(D1-A3*B3;2)</v>
      </c>
      <c r="F3" s="32">
        <f>A3*B3</f>
        <v>34500</v>
      </c>
    </row>
    <row r="4" spans="1:6" x14ac:dyDescent="0.5">
      <c r="A4" s="30">
        <v>200</v>
      </c>
      <c r="B4" s="2">
        <f>INT(C3/A4)</f>
        <v>0</v>
      </c>
      <c r="C4" s="31">
        <f>ROUND(C3-A4*B4,2)</f>
        <v>67</v>
      </c>
      <c r="D4" s="34" t="str">
        <f ca="1">_xlfn.FORMULATEXT(C4)</f>
        <v>=ROUND(C3-A4*B4;2)</v>
      </c>
      <c r="F4" s="32">
        <f t="shared" ref="F4:F17" si="0">A4*B4</f>
        <v>0</v>
      </c>
    </row>
    <row r="5" spans="1:6" x14ac:dyDescent="0.5">
      <c r="A5" s="30">
        <v>100</v>
      </c>
      <c r="B5" s="2">
        <f>INT(C4/A5)</f>
        <v>0</v>
      </c>
      <c r="C5" s="31">
        <f>ROUND(C4-A5*B5,2)</f>
        <v>67</v>
      </c>
      <c r="F5" s="32">
        <f t="shared" si="0"/>
        <v>0</v>
      </c>
    </row>
    <row r="6" spans="1:6" x14ac:dyDescent="0.5">
      <c r="A6" s="30">
        <v>50</v>
      </c>
      <c r="B6" s="2">
        <f t="shared" ref="B6:B17" si="1">INT(C5/A6)</f>
        <v>1</v>
      </c>
      <c r="C6" s="31">
        <f t="shared" ref="C6:C17" si="2">ROUND(C5-A6*B6,2)</f>
        <v>17</v>
      </c>
      <c r="F6" s="32">
        <f t="shared" si="0"/>
        <v>50</v>
      </c>
    </row>
    <row r="7" spans="1:6" x14ac:dyDescent="0.5">
      <c r="A7" s="30">
        <v>20</v>
      </c>
      <c r="B7" s="2">
        <f t="shared" si="1"/>
        <v>0</v>
      </c>
      <c r="C7" s="31">
        <f t="shared" si="2"/>
        <v>17</v>
      </c>
      <c r="F7" s="32">
        <f t="shared" si="0"/>
        <v>0</v>
      </c>
    </row>
    <row r="8" spans="1:6" x14ac:dyDescent="0.5">
      <c r="A8" s="30">
        <v>10</v>
      </c>
      <c r="B8" s="2">
        <f t="shared" si="1"/>
        <v>1</v>
      </c>
      <c r="C8" s="31">
        <f t="shared" si="2"/>
        <v>7</v>
      </c>
      <c r="F8" s="32">
        <f t="shared" si="0"/>
        <v>10</v>
      </c>
    </row>
    <row r="9" spans="1:6" x14ac:dyDescent="0.5">
      <c r="A9" s="30">
        <v>5</v>
      </c>
      <c r="B9" s="2">
        <f t="shared" si="1"/>
        <v>1</v>
      </c>
      <c r="C9" s="31">
        <f t="shared" si="2"/>
        <v>2</v>
      </c>
      <c r="F9" s="32">
        <f t="shared" si="0"/>
        <v>5</v>
      </c>
    </row>
    <row r="10" spans="1:6" x14ac:dyDescent="0.5">
      <c r="A10" s="30">
        <v>2</v>
      </c>
      <c r="B10" s="2">
        <f t="shared" si="1"/>
        <v>1</v>
      </c>
      <c r="C10" s="31">
        <f t="shared" si="2"/>
        <v>0</v>
      </c>
      <c r="F10" s="32">
        <f t="shared" si="0"/>
        <v>2</v>
      </c>
    </row>
    <row r="11" spans="1:6" x14ac:dyDescent="0.5">
      <c r="A11" s="30">
        <v>1</v>
      </c>
      <c r="B11" s="2">
        <f t="shared" si="1"/>
        <v>0</v>
      </c>
      <c r="C11" s="31">
        <f t="shared" si="2"/>
        <v>0</v>
      </c>
      <c r="F11" s="32">
        <f t="shared" si="0"/>
        <v>0</v>
      </c>
    </row>
    <row r="12" spans="1:6" x14ac:dyDescent="0.5">
      <c r="A12" s="30">
        <v>0.5</v>
      </c>
      <c r="B12" s="2">
        <f t="shared" si="1"/>
        <v>0</v>
      </c>
      <c r="C12" s="31">
        <f t="shared" si="2"/>
        <v>0</v>
      </c>
      <c r="F12" s="32">
        <f t="shared" si="0"/>
        <v>0</v>
      </c>
    </row>
    <row r="13" spans="1:6" x14ac:dyDescent="0.5">
      <c r="A13" s="30">
        <v>0.2</v>
      </c>
      <c r="B13" s="2">
        <f t="shared" si="1"/>
        <v>0</v>
      </c>
      <c r="C13" s="31">
        <f t="shared" si="2"/>
        <v>0</v>
      </c>
      <c r="F13" s="32">
        <f t="shared" si="0"/>
        <v>0</v>
      </c>
    </row>
    <row r="14" spans="1:6" x14ac:dyDescent="0.5">
      <c r="A14" s="30">
        <v>0.1</v>
      </c>
      <c r="B14" s="2">
        <f t="shared" si="1"/>
        <v>0</v>
      </c>
      <c r="C14" s="31">
        <f t="shared" si="2"/>
        <v>0</v>
      </c>
      <c r="F14" s="32">
        <f t="shared" si="0"/>
        <v>0</v>
      </c>
    </row>
    <row r="15" spans="1:6" x14ac:dyDescent="0.5">
      <c r="A15" s="30">
        <v>0.05</v>
      </c>
      <c r="B15" s="2">
        <f t="shared" si="1"/>
        <v>0</v>
      </c>
      <c r="C15" s="31">
        <f t="shared" si="2"/>
        <v>0</v>
      </c>
      <c r="F15" s="32">
        <f t="shared" si="0"/>
        <v>0</v>
      </c>
    </row>
    <row r="16" spans="1:6" x14ac:dyDescent="0.5">
      <c r="A16" s="30">
        <v>0.02</v>
      </c>
      <c r="B16" s="2">
        <f t="shared" si="1"/>
        <v>0</v>
      </c>
      <c r="C16" s="31">
        <f t="shared" si="2"/>
        <v>0</v>
      </c>
      <c r="F16" s="32">
        <f t="shared" si="0"/>
        <v>0</v>
      </c>
    </row>
    <row r="17" spans="1:6" x14ac:dyDescent="0.5">
      <c r="A17" s="30">
        <v>0.01</v>
      </c>
      <c r="B17" s="2">
        <f t="shared" si="1"/>
        <v>0</v>
      </c>
      <c r="C17" s="31">
        <f t="shared" si="2"/>
        <v>0</v>
      </c>
      <c r="F17" s="32">
        <f t="shared" si="0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autod</vt:lpstr>
      <vt:lpstr>Sheet1</vt:lpstr>
      <vt:lpstr>Sheet2</vt:lpstr>
      <vt:lpstr>medalid</vt:lpstr>
      <vt:lpstr>maakonnad</vt:lpstr>
      <vt:lpstr>raha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Antoi</dc:creator>
  <cp:lastModifiedBy>Irina Amitan</cp:lastModifiedBy>
  <dcterms:created xsi:type="dcterms:W3CDTF">2019-09-04T09:05:27Z</dcterms:created>
  <dcterms:modified xsi:type="dcterms:W3CDTF">2024-09-02T14:37:01Z</dcterms:modified>
</cp:coreProperties>
</file>