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hti.Lohk\IT alused\EATI_LARB\"/>
    </mc:Choice>
  </mc:AlternateContent>
  <bookViews>
    <workbookView xWindow="0" yWindow="0" windowWidth="28800" windowHeight="12300" activeTab="6"/>
  </bookViews>
  <sheets>
    <sheet name="Üldülevaade" sheetId="15" r:id="rId1"/>
    <sheet name="Sõnastik" sheetId="1" r:id="rId2"/>
    <sheet name="Index&amp;Match" sheetId="2" r:id="rId3"/>
    <sheet name="VLookup&amp;Lookup" sheetId="12" r:id="rId4"/>
    <sheet name="Vahemik" sheetId="3" r:id="rId5"/>
    <sheet name="Arve" sheetId="4" r:id="rId6"/>
    <sheet name="Kaubad" sheetId="5" r:id="rId7"/>
    <sheet name="Palgid" sheetId="6" r:id="rId8"/>
    <sheet name="Hinnakiri" sheetId="7" r:id="rId9"/>
    <sheet name="Lisad" sheetId="8" r:id="rId10"/>
    <sheet name="Index" sheetId="9" r:id="rId11"/>
    <sheet name="Abi" sheetId="10" r:id="rId12"/>
    <sheet name="Match" sheetId="11" r:id="rId13"/>
    <sheet name="VHLookup" sheetId="13" r:id="rId14"/>
    <sheet name="Hinnakirjad" sheetId="14" r:id="rId15"/>
  </sheets>
  <definedNames>
    <definedName name="Aadress">'VLookup&amp;Lookup'!$B$7:$B$20</definedName>
    <definedName name="Aadressid">'VLookup&amp;Lookup'!$A$7:$B$20</definedName>
    <definedName name="andmed">Abi!$B$16:$E$23</definedName>
    <definedName name="d">Match!$B$32:$B$34</definedName>
    <definedName name="Eesti">Sõnastik!$A$5:$A$23</definedName>
    <definedName name="Hind" localSheetId="2">'Index&amp;Match'!$F$24:$F$34</definedName>
    <definedName name="Hind" localSheetId="7">Palgid!$E$5:$E$22</definedName>
    <definedName name="Hind" localSheetId="13">VHLookup!$D$15:$D$24</definedName>
    <definedName name="Hind" localSheetId="3">'VLookup&amp;Lookup'!$E$24:$E$34</definedName>
    <definedName name="Hind">Match!$G$23:$G$28</definedName>
    <definedName name="Hinnad" localSheetId="2">'Index&amp;Match'!$B$17:$B$23</definedName>
    <definedName name="Hinnad" localSheetId="3">'VLookup&amp;Lookup'!$B$24:$B$30</definedName>
    <definedName name="Hinnad">Match!$C$13:$C$18</definedName>
    <definedName name="Inglise">Sõnastik!$B$5:$B$23</definedName>
    <definedName name="inimesi">Abi!$E$16:$E$23</definedName>
    <definedName name="kat">Index!$C$21:$C$26</definedName>
    <definedName name="Koefitsient">Vahemik!$B$4:$B$11</definedName>
    <definedName name="koefitsientide_tabel">Vahemik!$A$4:$B$11</definedName>
    <definedName name="Kogus" localSheetId="2">'Index&amp;Match'!$G$24:$G$34</definedName>
    <definedName name="Kogus" localSheetId="7">Palgid!$F$5:$F$22</definedName>
    <definedName name="Kogus" localSheetId="13">VHLookup!$G$15:$G$24</definedName>
    <definedName name="Kogus" localSheetId="3">'VLookup&amp;Lookup'!$F$24:$F$34</definedName>
    <definedName name="Kogus">Match!$D$57:$D$63</definedName>
    <definedName name="kood" localSheetId="13">VHLookup!$B$15:$B$22</definedName>
    <definedName name="Kuu">'Index&amp;Match'!$B$3:$B$14</definedName>
    <definedName name="Liigid" localSheetId="2">'Index&amp;Match'!$A$17:$A$23</definedName>
    <definedName name="Liigid" localSheetId="3">'VLookup&amp;Lookup'!$A$24:$A$30</definedName>
    <definedName name="Liigid">Match!$B$13:$B$18</definedName>
    <definedName name="Liik" localSheetId="2">'Index&amp;Match'!$E$24:$E$34</definedName>
    <definedName name="Liik" localSheetId="7">Palgid!$C$5:$C$22</definedName>
    <definedName name="Liik" localSheetId="3">'VLookup&amp;Lookup'!$D$24:$D$34</definedName>
    <definedName name="liik">Match!$F$13</definedName>
    <definedName name="Läbimõõt" localSheetId="7">Palgid!$D$5:$D$22</definedName>
    <definedName name="Läbimõõt">Match!$F$23:$F$28</definedName>
    <definedName name="Läbimüük">Vahemik!$J$17:$J$21</definedName>
    <definedName name="Maksumus" localSheetId="3">'VLookup&amp;Lookup'!$G$24:$G$34</definedName>
    <definedName name="Maksumus">'Index&amp;Match'!$H$24:$H$34</definedName>
    <definedName name="müük">Vahemik!$N$17:$N$20</definedName>
    <definedName name="Nimetus">VHLookup!$C$15:$C$24</definedName>
    <definedName name="Nimi">'VLookup&amp;Lookup'!$A$7:$A$20</definedName>
    <definedName name="nr">Match!$F$14</definedName>
    <definedName name="num_tekst">Abi!$B$3:$B$12</definedName>
    <definedName name="number">Index!$B$15</definedName>
    <definedName name="Nädalapäev">'Index&amp;Match'!$A$3:$A$9</definedName>
    <definedName name="Omanik">Abi!$C$16:$C$23</definedName>
    <definedName name="Pakendeid">VHLookup!$F$15:$F$22</definedName>
    <definedName name="PHInd">Match!$E$57:$E$63</definedName>
    <definedName name="PHinnad">Match!$C$44:$H$50</definedName>
    <definedName name="pind">Abi!$D$16:$D$23</definedName>
    <definedName name="Pliigid">Match!$B$44:$B$50</definedName>
    <definedName name="Pmõõdud">Match!$C$43:$H$43</definedName>
    <definedName name="prots">Vahemik!$O$17:$O$20</definedName>
    <definedName name="Protsent">Vahemik!$K$17:$K$21</definedName>
    <definedName name="puu_hinnad">Hinnakiri!$B$5:$F$10</definedName>
    <definedName name="puu_hinnakirja_tabel">Hinnakiri!$A$5:$F$10</definedName>
    <definedName name="Puu_liigid">Hinnakiri!$A$5:$A$10</definedName>
    <definedName name="puu_mõõdud">Hinnakiri!$B$4:$F$4</definedName>
    <definedName name="Summa" localSheetId="7">Palgid!$G$5:$G$22</definedName>
    <definedName name="Summa">VHLookup!$H$15:$H$24</definedName>
    <definedName name="sõnastik">Sõnastik!$A$5:$B$23</definedName>
    <definedName name="tariif">Index!$D$21:$D$26</definedName>
    <definedName name="tariifid">Abi!$F$6:$O$6</definedName>
    <definedName name="teg_väärtus">Vahemik!$D$4:$D$7</definedName>
    <definedName name="tunde">Index!$E$21:$E$26</definedName>
    <definedName name="väärtus">Vahemik!$A$4:$A$11</definedName>
  </definedNames>
  <calcPr calcId="162913"/>
</workbook>
</file>

<file path=xl/calcChain.xml><?xml version="1.0" encoding="utf-8"?>
<calcChain xmlns="http://schemas.openxmlformats.org/spreadsheetml/2006/main">
  <c r="F23" i="6" l="1"/>
  <c r="G2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L18" i="3"/>
  <c r="L19" i="3"/>
  <c r="L20" i="3"/>
  <c r="L21" i="3"/>
  <c r="L17" i="3"/>
  <c r="K18" i="3"/>
  <c r="K19" i="3"/>
  <c r="K20" i="3"/>
  <c r="K21" i="3"/>
  <c r="K17" i="3"/>
  <c r="H4" i="3"/>
  <c r="H5" i="3"/>
  <c r="H6" i="3"/>
  <c r="H7" i="3"/>
  <c r="G4" i="3"/>
  <c r="G5" i="3"/>
  <c r="G6" i="3"/>
  <c r="G7" i="3"/>
  <c r="E4" i="3"/>
  <c r="E5" i="3"/>
  <c r="E6" i="3"/>
  <c r="E7" i="3"/>
  <c r="E12" i="1"/>
  <c r="I5" i="1"/>
  <c r="I7" i="1"/>
  <c r="F9" i="12" l="1"/>
  <c r="G10" i="12"/>
  <c r="G9" i="12"/>
  <c r="G11" i="12"/>
  <c r="G12" i="12"/>
  <c r="G13" i="12"/>
  <c r="G14" i="12"/>
  <c r="G15" i="12"/>
  <c r="F10" i="12"/>
  <c r="F11" i="12"/>
  <c r="F12" i="12"/>
  <c r="F13" i="12"/>
  <c r="F14" i="12"/>
  <c r="F15" i="12"/>
  <c r="E10" i="12"/>
  <c r="E11" i="12"/>
  <c r="E12" i="12"/>
  <c r="E13" i="12"/>
  <c r="E14" i="12"/>
  <c r="E15" i="12"/>
  <c r="E9" i="12"/>
  <c r="G35" i="2"/>
  <c r="H35" i="2"/>
  <c r="H25" i="2"/>
  <c r="H26" i="2"/>
  <c r="H27" i="2"/>
  <c r="H28" i="2"/>
  <c r="H29" i="2"/>
  <c r="H30" i="2"/>
  <c r="H31" i="2"/>
  <c r="H32" i="2"/>
  <c r="H33" i="2"/>
  <c r="H24" i="2"/>
  <c r="F25" i="2"/>
  <c r="F26" i="2"/>
  <c r="F27" i="2"/>
  <c r="F28" i="2"/>
  <c r="F29" i="2"/>
  <c r="F30" i="2"/>
  <c r="F31" i="2"/>
  <c r="F32" i="2"/>
  <c r="F33" i="2"/>
  <c r="F24" i="2"/>
  <c r="F8" i="2"/>
  <c r="F7" i="2"/>
  <c r="F3" i="2"/>
  <c r="G18" i="2"/>
  <c r="G19" i="2"/>
  <c r="F18" i="2"/>
  <c r="F19" i="2"/>
  <c r="F4" i="2"/>
  <c r="E7" i="1"/>
  <c r="E6" i="1"/>
  <c r="G21" i="13"/>
  <c r="H21" i="13" s="1"/>
  <c r="G20" i="13"/>
  <c r="H20" i="13" s="1"/>
  <c r="G19" i="13"/>
  <c r="H19" i="13" s="1"/>
  <c r="G18" i="13"/>
  <c r="H18" i="13" s="1"/>
  <c r="G17" i="13"/>
  <c r="G16" i="13"/>
  <c r="G15" i="13"/>
  <c r="H15" i="13" s="1"/>
  <c r="H17" i="13"/>
  <c r="H16" i="13"/>
  <c r="C15" i="9"/>
  <c r="D33" i="11"/>
  <c r="D34" i="11"/>
  <c r="D32" i="11"/>
  <c r="F14" i="11"/>
  <c r="F15" i="11" s="1"/>
  <c r="E61" i="11"/>
  <c r="F61" i="11" s="1"/>
  <c r="E60" i="11"/>
  <c r="F60" i="11" s="1"/>
  <c r="E59" i="11"/>
  <c r="F59" i="11" s="1"/>
  <c r="E58" i="11"/>
  <c r="F58" i="11" s="1"/>
  <c r="E57" i="11"/>
  <c r="F57" i="11" s="1"/>
  <c r="C34" i="11"/>
  <c r="C33" i="11"/>
  <c r="C32" i="11"/>
  <c r="D21" i="9"/>
  <c r="F21" i="9" s="1"/>
  <c r="D33" i="9"/>
  <c r="C33" i="9"/>
  <c r="E33" i="9"/>
  <c r="F32" i="9"/>
  <c r="E32" i="9"/>
  <c r="D32" i="9"/>
  <c r="D25" i="9"/>
  <c r="F25" i="9" s="1"/>
  <c r="D24" i="9"/>
  <c r="F24" i="9" s="1"/>
  <c r="D23" i="9"/>
  <c r="F23" i="9" s="1"/>
  <c r="D22" i="9"/>
  <c r="F22" i="9" s="1"/>
  <c r="F13" i="4"/>
  <c r="F12" i="4"/>
  <c r="F11" i="4"/>
  <c r="F10" i="4"/>
  <c r="F9" i="4"/>
  <c r="F8" i="4"/>
  <c r="B5" i="3"/>
  <c r="B6" i="3"/>
  <c r="B7" i="3"/>
  <c r="B8" i="3" s="1"/>
  <c r="B9" i="3" s="1"/>
  <c r="B10" i="3" s="1"/>
  <c r="B11" i="3" s="1"/>
  <c r="F33" i="9"/>
  <c r="F16" i="11"/>
  <c r="H23" i="13" l="1"/>
</calcChain>
</file>

<file path=xl/comments1.xml><?xml version="1.0" encoding="utf-8"?>
<comments xmlns="http://schemas.openxmlformats.org/spreadsheetml/2006/main">
  <authors>
    <author>Jüri Vilipõld</author>
  </authors>
  <commentList>
    <comment ref="A1" authorId="0" shapeId="0">
      <text>
        <r>
          <rPr>
            <b/>
            <sz val="12"/>
            <color indexed="81"/>
            <rFont val="Tahoma"/>
            <family val="2"/>
            <charset val="186"/>
          </rPr>
          <t>INDEX (</t>
        </r>
        <r>
          <rPr>
            <b/>
            <i/>
            <sz val="12"/>
            <color indexed="81"/>
            <rFont val="Tahoma"/>
            <family val="2"/>
            <charset val="186"/>
          </rPr>
          <t>piirkond</t>
        </r>
        <r>
          <rPr>
            <b/>
            <sz val="12"/>
            <color indexed="81"/>
            <rFont val="Tahoma"/>
            <family val="2"/>
            <charset val="186"/>
          </rPr>
          <t xml:space="preserve">; </t>
        </r>
        <r>
          <rPr>
            <b/>
            <i/>
            <sz val="12"/>
            <color indexed="81"/>
            <rFont val="Tahoma"/>
            <family val="2"/>
            <charset val="186"/>
          </rPr>
          <t>reaindeks</t>
        </r>
        <r>
          <rPr>
            <b/>
            <sz val="12"/>
            <color indexed="81"/>
            <rFont val="Tahoma"/>
            <family val="2"/>
            <charset val="186"/>
          </rPr>
          <t xml:space="preserve">; </t>
        </r>
        <r>
          <rPr>
            <b/>
            <i/>
            <sz val="12"/>
            <color indexed="81"/>
            <rFont val="Tahoma"/>
            <family val="2"/>
            <charset val="186"/>
          </rPr>
          <t>tulbaindeks</t>
        </r>
        <r>
          <rPr>
            <b/>
            <sz val="12"/>
            <color indexed="81"/>
            <rFont val="Tahoma"/>
            <family val="2"/>
            <charset val="186"/>
          </rPr>
          <t>)
        INDEX (</t>
        </r>
        <r>
          <rPr>
            <b/>
            <i/>
            <sz val="12"/>
            <color indexed="81"/>
            <rFont val="Tahoma"/>
            <family val="2"/>
            <charset val="186"/>
          </rPr>
          <t>rida; tulbaindeks</t>
        </r>
        <r>
          <rPr>
            <b/>
            <sz val="12"/>
            <color indexed="81"/>
            <rFont val="Tahoma"/>
            <family val="2"/>
            <charset val="186"/>
          </rPr>
          <t>) = INDEX (</t>
        </r>
        <r>
          <rPr>
            <b/>
            <i/>
            <sz val="12"/>
            <color indexed="81"/>
            <rFont val="Tahoma"/>
            <family val="2"/>
            <charset val="186"/>
          </rPr>
          <t>rida; 1; tulbaindeks)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>või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INDEX (</t>
        </r>
        <r>
          <rPr>
            <b/>
            <i/>
            <sz val="12"/>
            <color indexed="81"/>
            <rFont val="Tahoma"/>
            <family val="2"/>
            <charset val="186"/>
          </rPr>
          <t>tulp; reaindeks</t>
        </r>
        <r>
          <rPr>
            <b/>
            <sz val="12"/>
            <color indexed="81"/>
            <rFont val="Tahoma"/>
            <family val="2"/>
            <charset val="186"/>
          </rPr>
          <t>) =  INDEX (</t>
        </r>
        <r>
          <rPr>
            <b/>
            <i/>
            <sz val="12"/>
            <color indexed="81"/>
            <rFont val="Tahoma"/>
            <family val="2"/>
            <charset val="186"/>
          </rPr>
          <t>tulp; reaindeks; 1</t>
        </r>
        <r>
          <rPr>
            <b/>
            <sz val="12"/>
            <color indexed="81"/>
            <rFont val="Tahoma"/>
            <family val="2"/>
            <charset val="186"/>
          </rPr>
          <t xml:space="preserve">) 
</t>
        </r>
        <r>
          <rPr>
            <sz val="12"/>
            <color indexed="81"/>
            <rFont val="Tahoma"/>
            <family val="2"/>
            <charset val="186"/>
          </rPr>
          <t>Tagastab antud piirkonnast rea- ja tulbaindeksiga määratud lahtri väärtuse.</t>
        </r>
        <r>
          <rPr>
            <b/>
            <sz val="12"/>
            <color indexed="81"/>
            <rFont val="Tahoma"/>
            <family val="2"/>
            <charset val="186"/>
          </rPr>
          <t xml:space="preserve">
   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piirkond </t>
        </r>
        <r>
          <rPr>
            <b/>
            <sz val="12"/>
            <color indexed="81"/>
            <rFont val="Tahoma"/>
            <family val="2"/>
            <charset val="186"/>
          </rPr>
          <t>-</t>
        </r>
        <r>
          <rPr>
            <sz val="12"/>
            <color indexed="81"/>
            <rFont val="Tahoma"/>
            <family val="2"/>
            <charset val="186"/>
          </rPr>
          <t xml:space="preserve"> üldjuhul ristkülikukujuline lahtriplokk (tabel ehk maatriks).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              </t>
        </r>
        <r>
          <rPr>
            <sz val="12"/>
            <color indexed="81"/>
            <rFont val="Tahoma"/>
            <family val="2"/>
            <charset val="186"/>
          </rPr>
          <t xml:space="preserve">  Võib olla ka </t>
        </r>
        <r>
          <rPr>
            <b/>
            <sz val="12"/>
            <color indexed="81"/>
            <rFont val="Tahoma"/>
            <family val="2"/>
            <charset val="186"/>
          </rPr>
          <t xml:space="preserve">vektor: </t>
        </r>
        <r>
          <rPr>
            <b/>
            <i/>
            <sz val="12"/>
            <color indexed="81"/>
            <rFont val="Tahoma"/>
            <family val="2"/>
            <charset val="186"/>
          </rPr>
          <t>rida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>või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b/>
            <i/>
            <sz val="12"/>
            <color indexed="81"/>
            <rFont val="Tahoma"/>
            <family val="2"/>
            <charset val="186"/>
          </rPr>
          <t>tulp.</t>
        </r>
        <r>
          <rPr>
            <b/>
            <sz val="12"/>
            <color indexed="81"/>
            <rFont val="Tahoma"/>
            <family val="2"/>
            <charset val="186"/>
          </rPr>
          <t xml:space="preserve">
    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reaindeks </t>
        </r>
        <r>
          <rPr>
            <sz val="12"/>
            <color indexed="81"/>
            <rFont val="Tahoma"/>
            <family val="2"/>
            <charset val="186"/>
          </rPr>
          <t xml:space="preserve">ja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tulbaindeks </t>
        </r>
        <r>
          <rPr>
            <sz val="12"/>
            <color indexed="81"/>
            <rFont val="Tahoma"/>
            <family val="2"/>
            <charset val="186"/>
          </rPr>
          <t>- rea ja tulba järjenumbrid.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    </t>
        </r>
      </text>
    </comment>
    <comment ref="A2" authorId="0" shapeId="0">
      <text>
        <r>
          <rPr>
            <b/>
            <sz val="12"/>
            <color indexed="81"/>
            <rFont val="Tahoma"/>
            <family val="2"/>
            <charset val="186"/>
          </rPr>
          <t>MATCH</t>
        </r>
        <r>
          <rPr>
            <sz val="12"/>
            <color indexed="81"/>
            <rFont val="Tahoma"/>
            <family val="2"/>
            <charset val="186"/>
          </rPr>
          <t xml:space="preserve"> (</t>
        </r>
        <r>
          <rPr>
            <b/>
            <i/>
            <sz val="12"/>
            <color indexed="81"/>
            <rFont val="Tahoma"/>
            <family val="2"/>
            <charset val="186"/>
          </rPr>
          <t>otsitav</t>
        </r>
        <r>
          <rPr>
            <sz val="12"/>
            <color indexed="81"/>
            <rFont val="Tahoma"/>
            <family val="2"/>
            <charset val="186"/>
          </rPr>
          <t>;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vektor</t>
        </r>
        <r>
          <rPr>
            <sz val="12"/>
            <color indexed="81"/>
            <rFont val="Tahoma"/>
            <family val="2"/>
            <charset val="186"/>
          </rPr>
          <t xml:space="preserve">; </t>
        </r>
        <r>
          <rPr>
            <i/>
            <sz val="12"/>
            <color indexed="81"/>
            <rFont val="Tahoma"/>
            <family val="2"/>
            <charset val="186"/>
          </rPr>
          <t>otsimisviis</t>
        </r>
        <r>
          <rPr>
            <sz val="12"/>
            <color indexed="81"/>
            <rFont val="Tahoma"/>
            <family val="2"/>
            <charset val="186"/>
          </rPr>
          <t xml:space="preserve">)
   Tagastab otsitava väärtuse järjenumbri antud vektoris: reas või tulbas.
       </t>
        </r>
        <r>
          <rPr>
            <b/>
            <i/>
            <sz val="12"/>
            <color indexed="81"/>
            <rFont val="Tahoma"/>
            <family val="2"/>
            <charset val="186"/>
          </rPr>
          <t>otsitav</t>
        </r>
        <r>
          <rPr>
            <sz val="12"/>
            <color indexed="81"/>
            <rFont val="Tahoma"/>
            <family val="2"/>
            <charset val="186"/>
          </rPr>
          <t xml:space="preserve">- otsitav väärtus, </t>
        </r>
        <r>
          <rPr>
            <b/>
            <i/>
            <sz val="12"/>
            <color indexed="81"/>
            <rFont val="Tahoma"/>
            <family val="2"/>
            <charset val="186"/>
          </rPr>
          <t>vektor</t>
        </r>
        <r>
          <rPr>
            <sz val="12"/>
            <color indexed="81"/>
            <rFont val="Tahoma"/>
            <family val="2"/>
            <charset val="186"/>
          </rPr>
          <t xml:space="preserve"> - vektor, kust toimub otsimine,
      </t>
        </r>
        <r>
          <rPr>
            <i/>
            <sz val="12"/>
            <color indexed="81"/>
            <rFont val="Tahoma"/>
            <family val="2"/>
            <charset val="186"/>
          </rPr>
          <t xml:space="preserve"> otsimisviis </t>
        </r>
        <r>
          <rPr>
            <sz val="12"/>
            <color indexed="81"/>
            <rFont val="Tahoma"/>
            <family val="2"/>
            <charset val="186"/>
          </rPr>
          <t xml:space="preserve">- </t>
        </r>
        <r>
          <rPr>
            <b/>
            <i/>
            <sz val="12"/>
            <color indexed="81"/>
            <rFont val="Tahoma"/>
            <family val="2"/>
            <charset val="186"/>
          </rPr>
          <t>mittekohustuslik</t>
        </r>
        <r>
          <rPr>
            <sz val="12"/>
            <color indexed="81"/>
            <rFont val="Tahoma"/>
            <family val="2"/>
            <charset val="186"/>
          </rPr>
          <t xml:space="preserve"> argument, mis </t>
        </r>
        <r>
          <rPr>
            <b/>
            <sz val="12"/>
            <color indexed="81"/>
            <rFont val="Tahoma"/>
            <family val="2"/>
            <charset val="186"/>
          </rPr>
          <t>määrab otsimisviisi</t>
        </r>
        <r>
          <rPr>
            <sz val="12"/>
            <color indexed="81"/>
            <rFont val="Tahoma"/>
            <family val="2"/>
            <charset val="186"/>
          </rPr>
          <t xml:space="preserve">.
                         Võib olla: </t>
        </r>
        <r>
          <rPr>
            <b/>
            <sz val="12"/>
            <color indexed="10"/>
            <rFont val="Tahoma"/>
            <family val="2"/>
            <charset val="186"/>
          </rPr>
          <t xml:space="preserve"> 1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10"/>
            <rFont val="Tahoma"/>
            <family val="2"/>
            <charset val="186"/>
          </rPr>
          <t>0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10"/>
            <rFont val="Tahoma"/>
            <family val="2"/>
            <charset val="186"/>
          </rPr>
          <t>-1</t>
        </r>
        <r>
          <rPr>
            <sz val="12"/>
            <color indexed="81"/>
            <rFont val="Tahoma"/>
            <family val="2"/>
            <charset val="186"/>
          </rPr>
          <t xml:space="preserve">. </t>
        </r>
        <r>
          <rPr>
            <b/>
            <sz val="12"/>
            <color indexed="81"/>
            <rFont val="Tahoma"/>
            <family val="2"/>
            <charset val="186"/>
          </rPr>
          <t>Kui puudub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81"/>
            <rFont val="Tahoma"/>
            <family val="2"/>
            <charset val="186"/>
          </rPr>
          <t>siis</t>
        </r>
        <r>
          <rPr>
            <sz val="12"/>
            <color indexed="81"/>
            <rFont val="Tahoma"/>
            <family val="2"/>
            <charset val="186"/>
          </rPr>
          <t xml:space="preserve"> vaikimis on </t>
        </r>
        <r>
          <rPr>
            <b/>
            <sz val="12"/>
            <color indexed="10"/>
            <rFont val="Tahoma"/>
            <family val="2"/>
            <charset val="186"/>
          </rPr>
          <t>1</t>
        </r>
        <r>
          <rPr>
            <sz val="12"/>
            <color indexed="81"/>
            <rFont val="Tahoma"/>
            <family val="2"/>
            <charset val="186"/>
          </rPr>
          <t xml:space="preserve">.
   </t>
        </r>
        <r>
          <rPr>
            <b/>
            <sz val="12"/>
            <color indexed="10"/>
            <rFont val="Tahoma"/>
            <family val="2"/>
            <charset val="186"/>
          </rPr>
          <t xml:space="preserve"> 1</t>
        </r>
        <r>
          <rPr>
            <sz val="12"/>
            <color indexed="81"/>
            <rFont val="Tahoma"/>
            <family val="2"/>
            <charset val="186"/>
          </rPr>
          <t xml:space="preserve"> või puudub - </t>
        </r>
        <r>
          <rPr>
            <b/>
            <sz val="12"/>
            <color indexed="81"/>
            <rFont val="Tahoma"/>
            <family val="2"/>
            <charset val="186"/>
          </rPr>
          <t>vahemiku otsimine</t>
        </r>
        <r>
          <rPr>
            <sz val="12"/>
            <color indexed="81"/>
            <rFont val="Tahoma"/>
            <family val="2"/>
            <charset val="186"/>
          </rPr>
          <t xml:space="preserve">.  Eeldatakse, et </t>
        </r>
        <r>
          <rPr>
            <b/>
            <sz val="12"/>
            <color indexed="81"/>
            <rFont val="Tahoma"/>
            <family val="2"/>
            <charset val="186"/>
          </rPr>
          <t xml:space="preserve">väärtused vektoris </t>
        </r>
        <r>
          <rPr>
            <sz val="12"/>
            <color indexed="81"/>
            <rFont val="Tahoma"/>
            <family val="2"/>
            <charset val="186"/>
          </rPr>
          <t xml:space="preserve">on järjestatud </t>
        </r>
        <r>
          <rPr>
            <b/>
            <sz val="12"/>
            <color indexed="81"/>
            <rFont val="Tahoma"/>
            <family val="2"/>
            <charset val="186"/>
          </rPr>
          <t>kasvamise järjekorras</t>
        </r>
        <r>
          <rPr>
            <sz val="12"/>
            <color indexed="81"/>
            <rFont val="Tahoma"/>
            <family val="2"/>
            <charset val="186"/>
          </rPr>
          <t xml:space="preserve">. </t>
        </r>
        <r>
          <rPr>
            <b/>
            <sz val="12"/>
            <color indexed="81"/>
            <rFont val="Tahoma"/>
            <family val="2"/>
            <charset val="186"/>
          </rPr>
          <t>Kui</t>
        </r>
        <r>
          <rPr>
            <sz val="12"/>
            <color indexed="81"/>
            <rFont val="Tahoma"/>
            <family val="2"/>
            <charset val="186"/>
          </rPr>
          <t xml:space="preserve"> otsitava väärtusega võrdne väärtus </t>
        </r>
        <r>
          <rPr>
            <b/>
            <sz val="12"/>
            <color indexed="81"/>
            <rFont val="Tahoma"/>
            <family val="2"/>
            <charset val="186"/>
          </rPr>
          <t>puudub</t>
        </r>
        <r>
          <rPr>
            <sz val="12"/>
            <color indexed="81"/>
            <rFont val="Tahoma"/>
            <family val="2"/>
            <charset val="186"/>
          </rPr>
          <t xml:space="preserve">, siis tagastatakse otsitavale </t>
        </r>
        <r>
          <rPr>
            <b/>
            <sz val="12"/>
            <color indexed="81"/>
            <rFont val="Tahoma"/>
            <family val="2"/>
            <charset val="186"/>
          </rPr>
          <t>lähima väiksema väärtuse järjenumber</t>
        </r>
        <r>
          <rPr>
            <sz val="12"/>
            <color indexed="81"/>
            <rFont val="Tahoma"/>
            <family val="2"/>
            <charset val="186"/>
          </rPr>
          <t xml:space="preserve">.
     </t>
        </r>
        <r>
          <rPr>
            <b/>
            <sz val="12"/>
            <color indexed="10"/>
            <rFont val="Tahoma"/>
            <family val="2"/>
            <charset val="186"/>
          </rPr>
          <t>0</t>
        </r>
        <r>
          <rPr>
            <sz val="12"/>
            <color indexed="81"/>
            <rFont val="Tahoma"/>
            <family val="2"/>
            <charset val="186"/>
          </rPr>
          <t xml:space="preserve"> - </t>
        </r>
        <r>
          <rPr>
            <b/>
            <sz val="12"/>
            <color indexed="81"/>
            <rFont val="Tahoma"/>
            <family val="2"/>
            <charset val="186"/>
          </rPr>
          <t>kindla väärtuse otsimine.</t>
        </r>
        <r>
          <rPr>
            <sz val="12"/>
            <color indexed="81"/>
            <rFont val="Tahoma"/>
            <family val="2"/>
            <charset val="186"/>
          </rPr>
          <t xml:space="preserve">  Väärtused vektoris </t>
        </r>
        <r>
          <rPr>
            <b/>
            <sz val="12"/>
            <color indexed="81"/>
            <rFont val="Tahoma"/>
            <family val="2"/>
            <charset val="186"/>
          </rPr>
          <t>ei pea olema järjestatud</t>
        </r>
        <r>
          <rPr>
            <sz val="12"/>
            <color indexed="81"/>
            <rFont val="Tahoma"/>
            <family val="2"/>
            <charset val="186"/>
          </rPr>
          <t xml:space="preserve">. Kui vastavat väärtust ei leita, siis tagastatakse veateade </t>
        </r>
        <r>
          <rPr>
            <b/>
            <sz val="12"/>
            <color indexed="81"/>
            <rFont val="Tahoma"/>
            <family val="2"/>
            <charset val="186"/>
          </rPr>
          <t>#N/A</t>
        </r>
        <r>
          <rPr>
            <sz val="12"/>
            <color indexed="81"/>
            <rFont val="Tahoma"/>
            <family val="2"/>
            <charset val="186"/>
          </rPr>
          <t xml:space="preserve"> - määramatus. 
   </t>
        </r>
        <r>
          <rPr>
            <b/>
            <sz val="12"/>
            <color indexed="10"/>
            <rFont val="Tahoma"/>
            <family val="2"/>
            <charset val="186"/>
          </rPr>
          <t>-1</t>
        </r>
        <r>
          <rPr>
            <sz val="12"/>
            <color indexed="81"/>
            <rFont val="Tahoma"/>
            <family val="2"/>
            <charset val="186"/>
          </rPr>
          <t xml:space="preserve"> - </t>
        </r>
        <r>
          <rPr>
            <b/>
            <sz val="12"/>
            <color indexed="81"/>
            <rFont val="Tahoma"/>
            <family val="2"/>
            <charset val="186"/>
          </rPr>
          <t>vahemiku otsimine.</t>
        </r>
        <r>
          <rPr>
            <sz val="12"/>
            <color indexed="81"/>
            <rFont val="Tahoma"/>
            <family val="2"/>
            <charset val="186"/>
          </rPr>
          <t xml:space="preserve">  Eeldatakse, et</t>
        </r>
        <r>
          <rPr>
            <b/>
            <sz val="12"/>
            <color indexed="81"/>
            <rFont val="Tahoma"/>
            <family val="2"/>
            <charset val="186"/>
          </rPr>
          <t xml:space="preserve"> väärtused</t>
        </r>
        <r>
          <rPr>
            <sz val="12"/>
            <color indexed="81"/>
            <rFont val="Tahoma"/>
            <family val="2"/>
            <charset val="186"/>
          </rPr>
          <t xml:space="preserve"> vektoris on järjestatud  </t>
        </r>
        <r>
          <rPr>
            <b/>
            <sz val="12"/>
            <color indexed="81"/>
            <rFont val="Tahoma"/>
            <family val="2"/>
            <charset val="186"/>
          </rPr>
          <t>kahanemise järjekorras</t>
        </r>
        <r>
          <rPr>
            <sz val="12"/>
            <color indexed="81"/>
            <rFont val="Tahoma"/>
            <family val="2"/>
            <charset val="186"/>
          </rPr>
          <t xml:space="preserve">. Kõik muu sama nagu väärtuse 1 korral.
</t>
        </r>
      </text>
    </comment>
  </commentList>
</comments>
</file>

<file path=xl/comments2.xml><?xml version="1.0" encoding="utf-8"?>
<comments xmlns="http://schemas.openxmlformats.org/spreadsheetml/2006/main">
  <authors>
    <author>Kersti</author>
    <author>Irina Amitan</author>
    <author>Jüri Vilipõld</author>
  </authors>
  <commentList>
    <comment ref="E3" authorId="0" shapeId="0">
      <text>
        <r>
          <rPr>
            <sz val="8"/>
            <color indexed="81"/>
            <rFont val="Tahoma"/>
            <family val="2"/>
            <charset val="186"/>
          </rPr>
          <t>Leida nädalapäeva nimetus päeva järjenumbri alusel lahtritest A3:A9, kasutada fn.-i INDEX</t>
        </r>
      </text>
    </comment>
    <comment ref="E4" authorId="0" shapeId="0">
      <text>
        <r>
          <rPr>
            <sz val="8"/>
            <color indexed="81"/>
            <rFont val="Tahoma"/>
            <family val="2"/>
            <charset val="186"/>
          </rPr>
          <t xml:space="preserve">Leida kuu nimetuse järgi tema number. Kasutada lahtrite vahemikku B3:B14 ja fn.-i MATCH.
</t>
        </r>
      </text>
    </comment>
    <comment ref="D16" authorId="1" shapeId="0">
      <text>
        <r>
          <rPr>
            <sz val="10"/>
            <color indexed="81"/>
            <rFont val="Tahoma"/>
            <family val="2"/>
          </rPr>
          <t xml:space="preserve">valemites kasutada nimesid ning funktsioone INDEX ja MATCH. 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D21" authorId="2" shapeId="0">
      <text>
        <r>
          <rPr>
            <sz val="10"/>
            <color indexed="81"/>
            <rFont val="Tahoma"/>
            <family val="2"/>
          </rPr>
          <t xml:space="preserve">Leida puidu hind ja maksumus. Valemites kasutada nimesid ning  funktsioone </t>
        </r>
        <r>
          <rPr>
            <b/>
            <sz val="10"/>
            <color indexed="81"/>
            <rFont val="Tahoma"/>
            <family val="2"/>
          </rPr>
          <t>INDEX</t>
        </r>
        <r>
          <rPr>
            <sz val="10"/>
            <color indexed="81"/>
            <rFont val="Tahoma"/>
            <family val="2"/>
          </rPr>
          <t xml:space="preserve"> ja </t>
        </r>
        <r>
          <rPr>
            <b/>
            <sz val="10"/>
            <color indexed="81"/>
            <rFont val="Tahoma"/>
            <family val="2"/>
          </rPr>
          <t xml:space="preserve">MATCH. </t>
        </r>
      </text>
    </comment>
  </commentList>
</comments>
</file>

<file path=xl/comments3.xml><?xml version="1.0" encoding="utf-8"?>
<comments xmlns="http://schemas.openxmlformats.org/spreadsheetml/2006/main">
  <authors>
    <author>Irina Amitan</author>
    <author>Jüri Vilipõld</author>
    <author>Kersti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 xml:space="preserve"> VLOOKUP(</t>
        </r>
        <r>
          <rPr>
            <b/>
            <i/>
            <sz val="10"/>
            <color indexed="81"/>
            <rFont val="Tahoma"/>
            <family val="2"/>
          </rPr>
          <t xml:space="preserve">otsitav; piirkond; tulp; [ otsimisviis ] </t>
        </r>
        <r>
          <rPr>
            <b/>
            <sz val="10"/>
            <color indexed="81"/>
            <rFont val="Tahoma"/>
            <family val="2"/>
          </rPr>
          <t xml:space="preserve">)
    </t>
        </r>
        <r>
          <rPr>
            <sz val="10"/>
            <color indexed="81"/>
            <rFont val="Tahoma"/>
            <family val="2"/>
          </rPr>
          <t xml:space="preserve">leiab otsitava väärtuse asukoha (rea) </t>
        </r>
        <r>
          <rPr>
            <b/>
            <i/>
            <sz val="10"/>
            <color indexed="81"/>
            <rFont val="Tahoma"/>
            <family val="2"/>
          </rPr>
          <t>piirkonna</t>
        </r>
        <r>
          <rPr>
            <sz val="10"/>
            <color indexed="81"/>
            <rFont val="Tahoma"/>
            <family val="2"/>
          </rPr>
          <t xml:space="preserve">  1. tulbas ning    
    tagastab väärtuse leitud rea antud numbriga </t>
        </r>
        <r>
          <rPr>
            <b/>
            <i/>
            <sz val="10"/>
            <color indexed="81"/>
            <rFont val="Tahoma"/>
            <family val="2"/>
          </rPr>
          <t>tulbast</t>
        </r>
        <r>
          <rPr>
            <sz val="10"/>
            <color indexed="81"/>
            <rFont val="Tahoma"/>
            <family val="2"/>
          </rPr>
          <t xml:space="preserve">. 
 </t>
        </r>
        <r>
          <rPr>
            <b/>
            <i/>
            <sz val="10"/>
            <color indexed="81"/>
            <rFont val="Tahoma"/>
            <family val="2"/>
          </rPr>
          <t>Otsimisviis</t>
        </r>
        <r>
          <rPr>
            <sz val="10"/>
            <color indexed="81"/>
            <rFont val="Tahoma"/>
            <family val="2"/>
          </rPr>
          <t xml:space="preserve"> ei ole kohustuslik, esitatakse loogikaväärtuse </t>
        </r>
        <r>
          <rPr>
            <b/>
            <sz val="10"/>
            <color indexed="81"/>
            <rFont val="Tahoma"/>
            <family val="2"/>
          </rPr>
          <t>True</t>
        </r>
        <r>
          <rPr>
            <sz val="10"/>
            <color indexed="81"/>
            <rFont val="Tahoma"/>
            <family val="2"/>
          </rPr>
          <t xml:space="preserve"> või  
   </t>
        </r>
        <r>
          <rPr>
            <b/>
            <sz val="10"/>
            <color indexed="81"/>
            <rFont val="Tahoma"/>
            <family val="2"/>
          </rPr>
          <t>False</t>
        </r>
        <r>
          <rPr>
            <sz val="10"/>
            <color indexed="81"/>
            <rFont val="Tahoma"/>
            <family val="2"/>
          </rPr>
          <t xml:space="preserve"> abil, vaikimisi - </t>
        </r>
        <r>
          <rPr>
            <b/>
            <sz val="10"/>
            <color indexed="81"/>
            <rFont val="Tahoma"/>
            <family val="2"/>
          </rPr>
          <t>True.
 True  -</t>
        </r>
        <r>
          <rPr>
            <sz val="10"/>
            <color indexed="81"/>
            <rFont val="Tahoma"/>
            <family val="2"/>
          </rPr>
          <t xml:space="preserve"> vahemiku otsimine (sama, mis 1 MATCH'is). </t>
        </r>
        <r>
          <rPr>
            <b/>
            <sz val="10"/>
            <color indexed="81"/>
            <rFont val="Tahoma"/>
            <family val="2"/>
          </rPr>
          <t xml:space="preserve">
 False -</t>
        </r>
        <r>
          <rPr>
            <sz val="10"/>
            <color indexed="81"/>
            <rFont val="Tahoma"/>
            <family val="2"/>
          </rPr>
          <t xml:space="preserve"> kindla väärtuse otsimine  (sama, mis 0 MATCH'is)
</t>
        </r>
      </text>
    </comment>
    <comment ref="A2" authorId="1" shapeId="0">
      <text>
        <r>
          <rPr>
            <b/>
            <sz val="10"/>
            <color indexed="81"/>
            <rFont val="Tahoma"/>
            <family val="2"/>
          </rPr>
          <t>LOOKUP (</t>
        </r>
        <r>
          <rPr>
            <b/>
            <i/>
            <sz val="10"/>
            <color indexed="81"/>
            <rFont val="Tahoma"/>
            <family val="2"/>
          </rPr>
          <t>otsitav</t>
        </r>
        <r>
          <rPr>
            <b/>
            <sz val="10"/>
            <color indexed="81"/>
            <rFont val="Tahoma"/>
            <family val="2"/>
          </rPr>
          <t xml:space="preserve">;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b/>
            <sz val="10"/>
            <color indexed="81"/>
            <rFont val="Tahoma"/>
            <family val="2"/>
          </rPr>
          <t>;</t>
        </r>
        <r>
          <rPr>
            <b/>
            <i/>
            <sz val="10"/>
            <color indexed="81"/>
            <rFont val="Tahoma"/>
            <family val="2"/>
          </rPr>
          <t xml:space="preserve"> vektor2</t>
        </r>
        <r>
          <rPr>
            <b/>
            <sz val="10"/>
            <color indexed="81"/>
            <rFont val="Tahoma"/>
            <family val="2"/>
          </rPr>
          <t xml:space="preserve">)
</t>
        </r>
        <r>
          <rPr>
            <sz val="10"/>
            <color indexed="81"/>
            <rFont val="Tahoma"/>
            <family val="2"/>
          </rPr>
          <t xml:space="preserve">Leiab otsitavale väärtusele vastava väärtuse järjenumbri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sz val="10"/>
            <color indexed="81"/>
            <rFont val="Tahoma"/>
            <family val="2"/>
          </rPr>
          <t xml:space="preserve">-s ja tagastab sama numbriga  väärtuse </t>
        </r>
        <r>
          <rPr>
            <b/>
            <i/>
            <sz val="10"/>
            <color indexed="81"/>
            <rFont val="Tahoma"/>
            <family val="2"/>
          </rPr>
          <t>vektor2-</t>
        </r>
        <r>
          <rPr>
            <sz val="10"/>
            <color indexed="81"/>
            <rFont val="Tahoma"/>
            <family val="2"/>
          </rPr>
          <t xml:space="preserve">st
 </t>
        </r>
        <r>
          <rPr>
            <b/>
            <i/>
            <sz val="10"/>
            <color indexed="81"/>
            <rFont val="Tahoma"/>
            <family val="2"/>
          </rPr>
          <t>otsitav</t>
        </r>
        <r>
          <rPr>
            <sz val="10"/>
            <color indexed="81"/>
            <rFont val="Tahoma"/>
            <family val="2"/>
          </rPr>
          <t xml:space="preserve">- otsitav väärtus. 
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sz val="10"/>
            <color indexed="81"/>
            <rFont val="Tahoma"/>
            <family val="2"/>
          </rPr>
          <t xml:space="preserve">- rida või tulp, millest toimub etteantud väärtuse otsimine. </t>
        </r>
        <r>
          <rPr>
            <b/>
            <sz val="10"/>
            <color indexed="81"/>
            <rFont val="Tahoma"/>
            <family val="2"/>
          </rPr>
          <t xml:space="preserve">Väärtused </t>
        </r>
        <r>
          <rPr>
            <sz val="10"/>
            <color indexed="81"/>
            <rFont val="Tahoma"/>
            <family val="2"/>
          </rPr>
          <t>selles vektoris</t>
        </r>
        <r>
          <rPr>
            <b/>
            <sz val="10"/>
            <color indexed="81"/>
            <rFont val="Tahoma"/>
            <family val="2"/>
          </rPr>
          <t xml:space="preserve"> peavad olema järjestatud kasvamise järjekorras.</t>
        </r>
        <r>
          <rPr>
            <sz val="10"/>
            <color indexed="81"/>
            <rFont val="Tahoma"/>
            <family val="2"/>
          </rPr>
          <t xml:space="preserve">
 </t>
        </r>
        <r>
          <rPr>
            <b/>
            <i/>
            <sz val="10"/>
            <color indexed="81"/>
            <rFont val="Tahoma"/>
            <family val="2"/>
          </rPr>
          <t>vektor2</t>
        </r>
        <r>
          <rPr>
            <sz val="10"/>
            <color indexed="81"/>
            <rFont val="Tahoma"/>
            <family val="2"/>
          </rPr>
          <t xml:space="preserve"> - rida või tulp, millest võetakse tagastav väärtus.
</t>
        </r>
        <r>
          <rPr>
            <b/>
            <sz val="10"/>
            <color indexed="81"/>
            <rFont val="Tahoma"/>
            <family val="2"/>
          </rPr>
          <t>Kui</t>
        </r>
        <r>
          <rPr>
            <sz val="10"/>
            <color indexed="81"/>
            <rFont val="Tahoma"/>
            <family val="2"/>
          </rPr>
          <t xml:space="preserve"> vektor1-s otsitava väärtusega täpselt </t>
        </r>
        <r>
          <rPr>
            <b/>
            <sz val="10"/>
            <color indexed="81"/>
            <rFont val="Tahoma"/>
            <family val="2"/>
          </rPr>
          <t xml:space="preserve">võrdset väärtust ei </t>
        </r>
        <r>
          <rPr>
            <b/>
            <sz val="10"/>
            <color indexed="81"/>
            <rFont val="Tahoma"/>
            <family val="2"/>
            <charset val="186"/>
          </rPr>
          <t>leidu</t>
        </r>
        <r>
          <rPr>
            <sz val="10"/>
            <color indexed="81"/>
            <rFont val="Tahoma"/>
            <family val="2"/>
            <charset val="186"/>
          </rPr>
          <t>,</t>
        </r>
        <r>
          <rPr>
            <b/>
            <sz val="10"/>
            <color indexed="81"/>
            <rFont val="Tahoma"/>
            <family val="2"/>
            <charset val="186"/>
          </rPr>
          <t xml:space="preserve"> siis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0"/>
            <color indexed="81"/>
            <rFont val="Tahoma"/>
            <family val="2"/>
          </rPr>
          <t>võetakse</t>
        </r>
        <r>
          <rPr>
            <b/>
            <sz val="10"/>
            <color indexed="81"/>
            <rFont val="Tahoma"/>
            <family val="2"/>
          </rPr>
          <t xml:space="preserve"> lähim väiksem väärtus</t>
        </r>
        <r>
          <rPr>
            <sz val="10"/>
            <color indexed="81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  <comment ref="E8" authorId="2" shapeId="0">
      <text>
        <r>
          <rPr>
            <sz val="8"/>
            <color indexed="81"/>
            <rFont val="Tahoma"/>
            <family val="2"/>
            <charset val="186"/>
          </rPr>
          <t xml:space="preserve">Leida inimese nime järgi kõrvalolevast tabelist tema aadress. Kasutada fn.-e MATCH ja INDEX.
</t>
        </r>
      </text>
    </comment>
    <comment ref="F8" authorId="2" shapeId="0">
      <text>
        <r>
          <rPr>
            <sz val="8"/>
            <color indexed="81"/>
            <rFont val="Tahoma"/>
            <charset val="186"/>
          </rPr>
          <t>Leida inimese nime järgi kõrvalolevast tabelist tema aadress. Kasutada fn.-i VLOOKUP.</t>
        </r>
      </text>
    </comment>
    <comment ref="G8" authorId="2" shapeId="0">
      <text>
        <r>
          <rPr>
            <sz val="8"/>
            <color indexed="81"/>
            <rFont val="Tahoma"/>
            <family val="2"/>
            <charset val="186"/>
          </rPr>
          <t xml:space="preserve">Leida inimese nime järgi kõrvalolevast tabelist tema aadress. Kasutada fn.-i LOOKUP. 
</t>
        </r>
        <r>
          <rPr>
            <b/>
            <sz val="8"/>
            <color indexed="81"/>
            <rFont val="Tahoma"/>
            <family val="2"/>
            <charset val="186"/>
          </rPr>
          <t>NB!</t>
        </r>
        <r>
          <rPr>
            <sz val="8"/>
            <color indexed="81"/>
            <rFont val="Tahoma"/>
            <family val="2"/>
            <charset val="186"/>
          </rPr>
          <t xml:space="preserve"> LOOKUP eeldab, et tabel on sorteeritud!</t>
        </r>
        <r>
          <rPr>
            <sz val="8"/>
            <color indexed="81"/>
            <rFont val="Tahoma"/>
            <charset val="186"/>
          </rPr>
          <t xml:space="preserve">
</t>
        </r>
      </text>
    </comment>
    <comment ref="D22" authorId="1" shapeId="0">
      <text>
        <r>
          <rPr>
            <sz val="10"/>
            <color indexed="81"/>
            <rFont val="Tahoma"/>
            <family val="2"/>
          </rPr>
          <t xml:space="preserve">Leida puidu hind ja maksumus. Kasutada funktsiooni </t>
        </r>
        <r>
          <rPr>
            <b/>
            <sz val="10"/>
            <color indexed="81"/>
            <rFont val="Tahoma"/>
            <family val="2"/>
          </rPr>
          <t xml:space="preserve">LOOKUP. </t>
        </r>
      </text>
    </comment>
  </commentList>
</comments>
</file>

<file path=xl/comments4.xml><?xml version="1.0" encoding="utf-8"?>
<comments xmlns="http://schemas.openxmlformats.org/spreadsheetml/2006/main">
  <authors>
    <author>Irina Amitan</author>
    <author>A satisfied Microsoft Office user</author>
    <author>Kersti</author>
    <author>Jüri Vilipõld</author>
  </authors>
  <commentList>
    <comment ref="D2" authorId="0" shapeId="0">
      <text>
        <r>
          <rPr>
            <sz val="10"/>
            <color indexed="81"/>
            <rFont val="Tahoma"/>
            <family val="2"/>
          </rPr>
          <t xml:space="preserve">Leida kõrvalolevast tabelist väärtusele vastav koefitsient. 
Kopeerida valem ka allpool asuvatesse lahtritesse. 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4" authorId="1" shapeId="0">
      <text>
        <r>
          <rPr>
            <sz val="8"/>
            <color indexed="81"/>
            <rFont val="Tahoma"/>
            <family val="2"/>
            <charset val="186"/>
          </rPr>
          <t>Vahemik: alates sellest väärtusest kuni järgmiseni</t>
        </r>
      </text>
    </comment>
    <comment ref="E4" authorId="2" shapeId="0">
      <text>
        <r>
          <rPr>
            <sz val="10"/>
            <color indexed="81"/>
            <rFont val="Tahoma"/>
            <family val="2"/>
          </rPr>
          <t>Leida kõrvalolevast tabelist väärtusele vastav koefitsent. Kasutada funktsioone INDEX ja MATCH, kopeerida valem ka allpool asuvatesse lahtritesse.</t>
        </r>
      </text>
    </comment>
    <comment ref="E15" authorId="3" shapeId="0">
      <text>
        <r>
          <rPr>
            <sz val="10"/>
            <color indexed="81"/>
            <rFont val="Tahoma"/>
            <family val="2"/>
          </rPr>
          <t>Leida puidu hind läbimõõdu järgi</t>
        </r>
      </text>
    </comment>
    <comment ref="I15" authorId="3" shapeId="0">
      <text>
        <r>
          <rPr>
            <sz val="10"/>
            <color indexed="81"/>
            <rFont val="Tahoma"/>
            <family val="2"/>
          </rPr>
          <t xml:space="preserve">Komisjonitasu protsent sõltub läbimüügist järgmiselt:
  kuni 650        -    3%
  650 - 1600     -   7%
  1600 - 2550   -   10%
  alates 2550    -    13%   
  Koostada vastav otsimistabel ning täita veerud protsent ja tasu 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Kersti</author>
  </authors>
  <commentList>
    <comment ref="A13" authorId="0" shapeId="0">
      <text>
        <r>
          <rPr>
            <sz val="10"/>
            <color indexed="81"/>
            <rFont val="Tahoma"/>
            <family val="2"/>
          </rPr>
          <t xml:space="preserve">Sellesse veergu leida kauba koodid nii, et töölehelt 'Kaubad' oleks otsingufunktsioonide abil võimalik leida muud andmed kaupade kohta </t>
        </r>
      </text>
    </comment>
  </commentList>
</comments>
</file>

<file path=xl/comments6.xml><?xml version="1.0" encoding="utf-8"?>
<comments xmlns="http://schemas.openxmlformats.org/spreadsheetml/2006/main">
  <authors>
    <author>Jüri Vilipõld</author>
  </authors>
  <commentList>
    <comment ref="B2" authorId="0" shapeId="0">
      <text>
        <r>
          <rPr>
            <sz val="10"/>
            <color indexed="81"/>
            <rFont val="Tahoma"/>
            <family val="2"/>
          </rPr>
          <t>Leida tabelis puidu hinnad vastavalt liigile ja läbimõõdule, kasutades töölehel</t>
        </r>
        <r>
          <rPr>
            <b/>
            <sz val="10"/>
            <color indexed="12"/>
            <rFont val="Tahoma"/>
            <family val="2"/>
          </rPr>
          <t xml:space="preserve"> Hinnakiri </t>
        </r>
        <r>
          <rPr>
            <sz val="10"/>
            <color indexed="81"/>
            <rFont val="Tahoma"/>
            <family val="2"/>
          </rPr>
          <t>olevat hindade tabelit. Leida Summa ja Kokku.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Institute of Informatics</author>
  </authors>
  <commentList>
    <comment ref="B4" authorId="0" shapeId="0">
      <text>
        <r>
          <rPr>
            <sz val="10"/>
            <color indexed="81"/>
            <rFont val="Tahoma"/>
            <family val="2"/>
          </rPr>
          <t>Hind kehtib alates sellest läbimõõdust kuni järgmiseni.</t>
        </r>
      </text>
    </comment>
  </commentList>
</comments>
</file>

<file path=xl/sharedStrings.xml><?xml version="1.0" encoding="utf-8"?>
<sst xmlns="http://schemas.openxmlformats.org/spreadsheetml/2006/main" count="582" uniqueCount="404">
  <si>
    <r>
      <t>Funktsioon MATCH(</t>
    </r>
    <r>
      <rPr>
        <b/>
        <i/>
        <sz val="16"/>
        <color indexed="12"/>
        <rFont val="Arial"/>
        <family val="2"/>
        <charset val="186"/>
      </rPr>
      <t>otsitav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</t>
    </r>
    <r>
      <rPr>
        <b/>
        <sz val="16"/>
        <color indexed="12"/>
        <rFont val="Arial"/>
        <family val="2"/>
        <charset val="186"/>
      </rPr>
      <t xml:space="preserve">; </t>
    </r>
    <r>
      <rPr>
        <i/>
        <sz val="16"/>
        <color indexed="12"/>
        <rFont val="Arial"/>
        <family val="2"/>
        <charset val="186"/>
      </rPr>
      <t>otsimisviis</t>
    </r>
    <r>
      <rPr>
        <b/>
        <sz val="16"/>
        <color indexed="12"/>
        <rFont val="Arial"/>
        <family val="2"/>
        <charset val="186"/>
      </rPr>
      <t>)</t>
    </r>
  </si>
  <si>
    <t>Näited</t>
  </si>
  <si>
    <t>Eesti</t>
  </si>
  <si>
    <t>Inglise</t>
  </si>
  <si>
    <t>auto</t>
  </si>
  <si>
    <t>car</t>
  </si>
  <si>
    <t>Sõna</t>
  </si>
  <si>
    <t>kohvik</t>
  </si>
  <si>
    <t>dog</t>
  </si>
  <si>
    <t>&lt;-- on kasutatud andmete valideerimist</t>
  </si>
  <si>
    <t>elamu</t>
  </si>
  <si>
    <t>house</t>
  </si>
  <si>
    <t>Jrk</t>
  </si>
  <si>
    <t>&lt;-- MATCH</t>
  </si>
  <si>
    <t>hobune</t>
  </si>
  <si>
    <t>horse</t>
  </si>
  <si>
    <t>Vaste</t>
  </si>
  <si>
    <t>&lt;-- INDEX</t>
  </si>
  <si>
    <t>kaabel</t>
  </si>
  <si>
    <t>cable</t>
  </si>
  <si>
    <t>kare</t>
  </si>
  <si>
    <t>rough</t>
  </si>
  <si>
    <t>kass</t>
  </si>
  <si>
    <t>cat</t>
  </si>
  <si>
    <t>kodu</t>
  </si>
  <si>
    <t>home</t>
  </si>
  <si>
    <t>koer</t>
  </si>
  <si>
    <t>&lt;-- INDEX(...;MATCH(...))</t>
  </si>
  <si>
    <t>cafe</t>
  </si>
  <si>
    <t>kook</t>
  </si>
  <si>
    <t>cake</t>
  </si>
  <si>
    <t>köök</t>
  </si>
  <si>
    <t>kitchen</t>
  </si>
  <si>
    <t>lind</t>
  </si>
  <si>
    <t>bird</t>
  </si>
  <si>
    <t>puu</t>
  </si>
  <si>
    <t>tree</t>
  </si>
  <si>
    <t>põõsas</t>
  </si>
  <si>
    <t>bush</t>
  </si>
  <si>
    <t>rand</t>
  </si>
  <si>
    <t>coast</t>
  </si>
  <si>
    <t>talu</t>
  </si>
  <si>
    <t>farm</t>
  </si>
  <si>
    <t>tass</t>
  </si>
  <si>
    <t>cup</t>
  </si>
  <si>
    <t>uks</t>
  </si>
  <si>
    <t>door</t>
  </si>
  <si>
    <t>ümmargune</t>
  </si>
  <si>
    <t>round</t>
  </si>
  <si>
    <t>Kokku:</t>
  </si>
  <si>
    <t>mänd</t>
  </si>
  <si>
    <t>vaher</t>
  </si>
  <si>
    <t>haab</t>
  </si>
  <si>
    <t>tamm</t>
  </si>
  <si>
    <t>kask</t>
  </si>
  <si>
    <t>kuusk</t>
  </si>
  <si>
    <t>Maksumus</t>
  </si>
  <si>
    <t>Kogus</t>
  </si>
  <si>
    <t>Hind</t>
  </si>
  <si>
    <t>Liik</t>
  </si>
  <si>
    <t>saar</t>
  </si>
  <si>
    <t>Puidu müükide arvestus</t>
  </si>
  <si>
    <t>Minimaalne hind</t>
  </si>
  <si>
    <t>Maksimaalne hind</t>
  </si>
  <si>
    <t>Näitaja</t>
  </si>
  <si>
    <t xml:space="preserve">Leida maksimaalne ja minimaalne hind ja neile vastavad puidu liigid. </t>
  </si>
  <si>
    <t>Hinnad</t>
  </si>
  <si>
    <t>Liigid</t>
  </si>
  <si>
    <t>Detsember</t>
  </si>
  <si>
    <t>November</t>
  </si>
  <si>
    <t>Oktoober</t>
  </si>
  <si>
    <t>September</t>
  </si>
  <si>
    <t>August</t>
  </si>
  <si>
    <t>Juuli</t>
  </si>
  <si>
    <t>Pühapäev</t>
  </si>
  <si>
    <t>&lt;-Nädalapäeva nimetus</t>
  </si>
  <si>
    <t>Juuni</t>
  </si>
  <si>
    <t>Laupäev</t>
  </si>
  <si>
    <t>&lt;-Kuu nimetus</t>
  </si>
  <si>
    <t>Mai</t>
  </si>
  <si>
    <t>Reede</t>
  </si>
  <si>
    <t>Aprill</t>
  </si>
  <si>
    <t>Neljapäev</t>
  </si>
  <si>
    <t>Märts</t>
  </si>
  <si>
    <t>Kolmapäev</t>
  </si>
  <si>
    <t>&lt;-Kuu jrk.</t>
  </si>
  <si>
    <t>Veebruar</t>
  </si>
  <si>
    <t>Teisipäev</t>
  </si>
  <si>
    <t>Jaanuar</t>
  </si>
  <si>
    <t>Esmaspäev</t>
  </si>
  <si>
    <t xml:space="preserve"> </t>
  </si>
  <si>
    <t>Valem lahtrinimedega</t>
  </si>
  <si>
    <t>Valem lahtriviidaga (aadressiga)</t>
  </si>
  <si>
    <t>Kuu</t>
  </si>
  <si>
    <t>Nädalapäev</t>
  </si>
  <si>
    <t>Kirjutada valemid</t>
  </si>
  <si>
    <t>30 ja &gt;</t>
  </si>
  <si>
    <t>Männik</t>
  </si>
  <si>
    <t>25 - 29</t>
  </si>
  <si>
    <t>Lepik</t>
  </si>
  <si>
    <t>20 - 24</t>
  </si>
  <si>
    <t>Tammik</t>
  </si>
  <si>
    <t>15 - 19</t>
  </si>
  <si>
    <t>Kuusik</t>
  </si>
  <si>
    <t>10 - 14</t>
  </si>
  <si>
    <t>Kaasik</t>
  </si>
  <si>
    <t>Index ja Match</t>
  </si>
  <si>
    <t>5 - 9</t>
  </si>
  <si>
    <t>Tasu</t>
  </si>
  <si>
    <t>Protsent</t>
  </si>
  <si>
    <t>Läbimüük</t>
  </si>
  <si>
    <t>Nimi</t>
  </si>
  <si>
    <t>d</t>
  </si>
  <si>
    <t>hinnad</t>
  </si>
  <si>
    <t>Läbimõõdud</t>
  </si>
  <si>
    <t>Läbimõõt</t>
  </si>
  <si>
    <t>Komisjonitasu leidmine</t>
  </si>
  <si>
    <t>Hinnakiri</t>
  </si>
  <si>
    <t>Koefitsient</t>
  </si>
  <si>
    <t>Tegelik väärtus</t>
  </si>
  <si>
    <t>Väärtus (vahemiku algus)</t>
  </si>
  <si>
    <t>Koefitsientide leidmine</t>
  </si>
  <si>
    <t>Sisestada esimesse veergu kaubakood, kolmandasse veergu ostetud kogus</t>
  </si>
  <si>
    <t>Sisestada valemid esimesse ritta, teistesse kopeerida.</t>
  </si>
  <si>
    <t>AS XY</t>
  </si>
  <si>
    <t>AS XY reg nr. 01232089</t>
  </si>
  <si>
    <t>SULARAHAARVE:</t>
  </si>
  <si>
    <t>LUHA 100, TALLINN</t>
  </si>
  <si>
    <t>KUUPÄEV:</t>
  </si>
  <si>
    <t>Kauba kood</t>
  </si>
  <si>
    <t>Kauba nimetus</t>
  </si>
  <si>
    <t>Hind käibem.-ta</t>
  </si>
  <si>
    <t>Summa</t>
  </si>
  <si>
    <t>KOKKU:</t>
  </si>
  <si>
    <t>KÄIBEMAKS:</t>
  </si>
  <si>
    <t>SUMMA:</t>
  </si>
  <si>
    <t>Abileht ülesandele lehel Arve</t>
  </si>
  <si>
    <t>Kood</t>
  </si>
  <si>
    <t>Nimetus</t>
  </si>
  <si>
    <t>Hind käibemaksuga</t>
  </si>
  <si>
    <t>K01</t>
  </si>
  <si>
    <t>Jahu</t>
  </si>
  <si>
    <t>K02</t>
  </si>
  <si>
    <t>K03</t>
  </si>
  <si>
    <t>K04</t>
  </si>
  <si>
    <t>K05</t>
  </si>
  <si>
    <t>Manna</t>
  </si>
  <si>
    <t>K06</t>
  </si>
  <si>
    <t>K07</t>
  </si>
  <si>
    <t>K08</t>
  </si>
  <si>
    <t>K09</t>
  </si>
  <si>
    <t>Riis</t>
  </si>
  <si>
    <t>K10</t>
  </si>
  <si>
    <t>K11</t>
  </si>
  <si>
    <t>K12</t>
  </si>
  <si>
    <t>K13</t>
  </si>
  <si>
    <t>Suhkur</t>
  </si>
  <si>
    <t>K14</t>
  </si>
  <si>
    <t>K15</t>
  </si>
  <si>
    <t>K16</t>
  </si>
  <si>
    <t>Puidu müümine</t>
  </si>
  <si>
    <t>Kuupäev</t>
  </si>
  <si>
    <t>Puidu hinnakiri</t>
  </si>
  <si>
    <t>Mõõdud</t>
  </si>
  <si>
    <t>Lisad</t>
  </si>
  <si>
    <r>
      <t xml:space="preserve">Funktsioon </t>
    </r>
    <r>
      <rPr>
        <b/>
        <sz val="14"/>
        <rFont val="Arial"/>
        <family val="2"/>
        <charset val="186"/>
      </rPr>
      <t>INDEX</t>
    </r>
  </si>
  <si>
    <r>
      <t xml:space="preserve">INDEX </t>
    </r>
    <r>
      <rPr>
        <sz val="14"/>
        <rFont val="Arial"/>
        <family val="2"/>
        <charset val="186"/>
      </rPr>
      <t>(piirkond; reaindeks; tulbaindeks)</t>
    </r>
  </si>
  <si>
    <r>
      <t>INDEX</t>
    </r>
    <r>
      <rPr>
        <sz val="14"/>
        <rFont val="Arial"/>
        <family val="2"/>
        <charset val="186"/>
      </rPr>
      <t xml:space="preserve"> (rida; tulbaindeks)</t>
    </r>
  </si>
  <si>
    <r>
      <t>INDEX</t>
    </r>
    <r>
      <rPr>
        <sz val="14"/>
        <rFont val="Arial"/>
        <family val="2"/>
        <charset val="186"/>
      </rPr>
      <t xml:space="preserve"> (tulp; reaindeks) </t>
    </r>
  </si>
  <si>
    <r>
      <t>piirkond</t>
    </r>
    <r>
      <rPr>
        <sz val="14"/>
        <rFont val="Arial"/>
        <family val="2"/>
      </rPr>
      <t xml:space="preserve"> - riskülikukujuline ala töölehel: kahemõõtmeline massiiv (tabel või maatriks). Koosneb ridadest ja tulpadest </t>
    </r>
  </si>
  <si>
    <r>
      <t>rida</t>
    </r>
    <r>
      <rPr>
        <sz val="14"/>
        <rFont val="Arial"/>
        <family val="2"/>
      </rPr>
      <t xml:space="preserve"> - osa töölehe reast; ühemõõtmeline massiiv (vektor)</t>
    </r>
  </si>
  <si>
    <r>
      <t>tulp</t>
    </r>
    <r>
      <rPr>
        <sz val="14"/>
        <rFont val="Arial"/>
        <family val="2"/>
      </rPr>
      <t xml:space="preserve"> - osa töölehe veerust: ühemõõtmeline massiiv (vektor)</t>
    </r>
  </si>
  <si>
    <r>
      <t>rea</t>
    </r>
    <r>
      <rPr>
        <sz val="14"/>
        <rFont val="Arial"/>
        <family val="2"/>
      </rPr>
      <t xml:space="preserve">- ja </t>
    </r>
    <r>
      <rPr>
        <b/>
        <sz val="14"/>
        <rFont val="Arial"/>
        <family val="2"/>
      </rPr>
      <t>tulbaindeks</t>
    </r>
    <r>
      <rPr>
        <sz val="14"/>
        <rFont val="Arial"/>
        <family val="2"/>
      </rPr>
      <t xml:space="preserve"> - rea ja tulba järjenumber </t>
    </r>
    <r>
      <rPr>
        <b/>
        <sz val="14"/>
        <rFont val="Arial"/>
        <family val="2"/>
      </rPr>
      <t>massiivi algusest</t>
    </r>
    <r>
      <rPr>
        <sz val="14"/>
        <rFont val="Arial"/>
        <family val="2"/>
      </rPr>
      <t>.</t>
    </r>
  </si>
  <si>
    <t>Näiteid</t>
  </si>
  <si>
    <t>Numbrid tekstina</t>
  </si>
  <si>
    <t>number</t>
  </si>
  <si>
    <t>tekst</t>
  </si>
  <si>
    <t>vektor</t>
  </si>
  <si>
    <t>num_tekst</t>
  </si>
  <si>
    <r>
      <t xml:space="preserve">on lehel </t>
    </r>
    <r>
      <rPr>
        <b/>
        <sz val="14"/>
        <rFont val="Arial"/>
        <family val="2"/>
      </rPr>
      <t>abi</t>
    </r>
  </si>
  <si>
    <t>=INDEX(num_tekst; number+1)</t>
  </si>
  <si>
    <t>Palgaarvestus</t>
  </si>
  <si>
    <t>tariifide vektor</t>
  </si>
  <si>
    <t>on lehel abi</t>
  </si>
  <si>
    <t>kat</t>
  </si>
  <si>
    <t>tariif</t>
  </si>
  <si>
    <t>tunde</t>
  </si>
  <si>
    <t>Palk</t>
  </si>
  <si>
    <t>U. Saar</t>
  </si>
  <si>
    <t>H. Kask</t>
  </si>
  <si>
    <t>E. Tamm</t>
  </si>
  <si>
    <t>U. Paju</t>
  </si>
  <si>
    <t>K. Lepp</t>
  </si>
  <si>
    <t>=INDEX(tariifid; kat)</t>
  </si>
  <si>
    <t>Andmed korterite kohta</t>
  </si>
  <si>
    <t>tabel Korterid</t>
  </si>
  <si>
    <t>Korter</t>
  </si>
  <si>
    <t>Omanik</t>
  </si>
  <si>
    <t>inimesi</t>
  </si>
  <si>
    <t>pindala</t>
  </si>
  <si>
    <t>null</t>
  </si>
  <si>
    <t>üks</t>
  </si>
  <si>
    <t>Palgaskaala</t>
  </si>
  <si>
    <t>kaks</t>
  </si>
  <si>
    <t>kategooria</t>
  </si>
  <si>
    <t>elukohad</t>
  </si>
  <si>
    <t>Linnad</t>
  </si>
  <si>
    <t>kolm</t>
  </si>
  <si>
    <t>tariifid</t>
  </si>
  <si>
    <t>Harjumaa</t>
  </si>
  <si>
    <t>Kuressaare</t>
  </si>
  <si>
    <t>neli</t>
  </si>
  <si>
    <t>Harjumaa, Harku Vald</t>
  </si>
  <si>
    <t>Maardu</t>
  </si>
  <si>
    <t>viis</t>
  </si>
  <si>
    <t>Harjumaa, Kuusalu Vald</t>
  </si>
  <si>
    <t>Narva</t>
  </si>
  <si>
    <t>kuus</t>
  </si>
  <si>
    <t>Harjumaa, Saku Alevik</t>
  </si>
  <si>
    <t>Pärnu</t>
  </si>
  <si>
    <t>seitse</t>
  </si>
  <si>
    <t>Harjumaa, Saku Vald</t>
  </si>
  <si>
    <t>Tallinn</t>
  </si>
  <si>
    <t>kaheksa</t>
  </si>
  <si>
    <t>Harjumaa, Saue Vald</t>
  </si>
  <si>
    <t>Tartu</t>
  </si>
  <si>
    <t>üheksa</t>
  </si>
  <si>
    <t>Harjumaa, Viimsi Vald</t>
  </si>
  <si>
    <t>Korterite andmed</t>
  </si>
  <si>
    <t>pind</t>
  </si>
  <si>
    <t>A. Kask</t>
  </si>
  <si>
    <t>Põlvamaa, Kõlleste Vald</t>
  </si>
  <si>
    <t>P. Lepp</t>
  </si>
  <si>
    <t>K. Mänd</t>
  </si>
  <si>
    <t>Pärnumaa, Audru Vald</t>
  </si>
  <si>
    <t>L. Tamm</t>
  </si>
  <si>
    <t>H. Kuusk</t>
  </si>
  <si>
    <t>O. Palm</t>
  </si>
  <si>
    <t>Tartumaa</t>
  </si>
  <si>
    <t>V. Tamm</t>
  </si>
  <si>
    <t>Tartumaa, Luunja Vald</t>
  </si>
  <si>
    <t>S. Mets</t>
  </si>
  <si>
    <t>Viljandimaa, Suure-Jaani Vald</t>
  </si>
  <si>
    <r>
      <t xml:space="preserve">Funktsioon </t>
    </r>
    <r>
      <rPr>
        <b/>
        <sz val="14"/>
        <color indexed="12"/>
        <rFont val="Arial"/>
        <family val="2"/>
        <charset val="186"/>
      </rPr>
      <t>MATCH</t>
    </r>
  </si>
  <si>
    <r>
      <t xml:space="preserve">Tagastab otsitava väärtuse </t>
    </r>
    <r>
      <rPr>
        <b/>
        <sz val="14"/>
        <rFont val="Arial"/>
        <family val="2"/>
      </rPr>
      <t xml:space="preserve">järjenumbri </t>
    </r>
    <r>
      <rPr>
        <sz val="14"/>
        <rFont val="Arial"/>
        <family val="2"/>
      </rPr>
      <t>antud vektoris (reas või tulbas)</t>
    </r>
  </si>
  <si>
    <r>
      <t xml:space="preserve">MATCH </t>
    </r>
    <r>
      <rPr>
        <sz val="14"/>
        <rFont val="Arial"/>
        <family val="2"/>
        <charset val="186"/>
      </rPr>
      <t xml:space="preserve">(otsitav; vektor; [ </t>
    </r>
    <r>
      <rPr>
        <sz val="14"/>
        <color indexed="48"/>
        <rFont val="Arial"/>
        <family val="2"/>
        <charset val="186"/>
      </rPr>
      <t>otsimisviis</t>
    </r>
    <r>
      <rPr>
        <sz val="14"/>
        <rFont val="Arial"/>
        <family val="2"/>
        <charset val="186"/>
      </rPr>
      <t xml:space="preserve"> ]</t>
    </r>
    <r>
      <rPr>
        <sz val="14"/>
        <color indexed="48"/>
        <rFont val="Arial"/>
        <family val="2"/>
        <charset val="186"/>
      </rPr>
      <t xml:space="preserve"> </t>
    </r>
    <r>
      <rPr>
        <sz val="14"/>
        <rFont val="Arial"/>
        <family val="2"/>
        <charset val="186"/>
      </rPr>
      <t>)</t>
    </r>
  </si>
  <si>
    <r>
      <t>0</t>
    </r>
    <r>
      <rPr>
        <sz val="14"/>
        <rFont val="Arial"/>
        <family val="2"/>
      </rPr>
      <t xml:space="preserve"> - kindla väärtuse otsimine. </t>
    </r>
    <r>
      <rPr>
        <b/>
        <sz val="14"/>
        <rFont val="Arial"/>
        <family val="2"/>
      </rPr>
      <t>Väärtused vektoris ei pea olema järjestatud</t>
    </r>
    <r>
      <rPr>
        <sz val="14"/>
        <rFont val="Arial"/>
        <family val="2"/>
      </rPr>
      <t xml:space="preserve">. Kui otsitavat väärtust vektoris ei ole, tagastatakse veateade - </t>
    </r>
    <r>
      <rPr>
        <b/>
        <sz val="14"/>
        <rFont val="Arial"/>
        <family val="2"/>
      </rPr>
      <t>#N/A</t>
    </r>
    <r>
      <rPr>
        <sz val="14"/>
        <rFont val="Arial"/>
        <family val="2"/>
      </rPr>
      <t>.</t>
    </r>
  </si>
  <si>
    <r>
      <t>Iseseisvalt kasutatakse harva. Sageli kasutatakse funktsioonis</t>
    </r>
    <r>
      <rPr>
        <b/>
        <sz val="14"/>
        <rFont val="Arial"/>
        <family val="2"/>
      </rPr>
      <t xml:space="preserve"> INDEX</t>
    </r>
    <r>
      <rPr>
        <sz val="14"/>
        <rFont val="Arial"/>
        <family val="2"/>
      </rPr>
      <t>.</t>
    </r>
  </si>
  <si>
    <t>Puidu hind sõltuvalt liigist</t>
  </si>
  <si>
    <t>liik</t>
  </si>
  <si>
    <t>nr</t>
  </si>
  <si>
    <t>=MATCH(liik; Liigid; 0)</t>
  </si>
  <si>
    <t>hind</t>
  </si>
  <si>
    <t>=INDEX(Hinnad; nr)</t>
  </si>
  <si>
    <t>või</t>
  </si>
  <si>
    <t>=INDEX(Hinnad;MATCH(liik;Liigid;0))</t>
  </si>
  <si>
    <t>Puidu hind sõltuvalt läbimõõdust</t>
  </si>
  <si>
    <t>Otsimistabel</t>
  </si>
  <si>
    <t>&lt; 10</t>
  </si>
  <si>
    <t>10 – 14</t>
  </si>
  <si>
    <t>20 – 24</t>
  </si>
  <si>
    <t>25 – 29</t>
  </si>
  <si>
    <t>&gt;= 30</t>
  </si>
  <si>
    <t>Müükide tabel</t>
  </si>
  <si>
    <t>Võrdluseks IF-funktsioon</t>
  </si>
  <si>
    <t>...</t>
  </si>
  <si>
    <t>=INDEX(Hind;MATCH(d;Läbimõõt))</t>
  </si>
  <si>
    <t>Otsimine kahe tunnuse järgi</t>
  </si>
  <si>
    <t>Puidu hind sõltub liigist ja läbimõõdust</t>
  </si>
  <si>
    <r>
      <t xml:space="preserve">Pmõõdud </t>
    </r>
    <r>
      <rPr>
        <sz val="12"/>
        <rFont val="Arial"/>
        <family val="2"/>
        <charset val="186"/>
      </rPr>
      <t>- 1*6</t>
    </r>
  </si>
  <si>
    <t>&lt;10</t>
  </si>
  <si>
    <t>10-14</t>
  </si>
  <si>
    <t>15-19</t>
  </si>
  <si>
    <t>20-24</t>
  </si>
  <si>
    <t>25-29</t>
  </si>
  <si>
    <t>&gt;=30</t>
  </si>
  <si>
    <r>
      <t xml:space="preserve">Pliigid </t>
    </r>
    <r>
      <rPr>
        <sz val="12"/>
        <rFont val="Arial"/>
        <family val="2"/>
        <charset val="186"/>
      </rPr>
      <t>-</t>
    </r>
    <r>
      <rPr>
        <b/>
        <sz val="12"/>
        <rFont val="Arial"/>
        <family val="2"/>
        <charset val="186"/>
      </rPr>
      <t xml:space="preserve"> </t>
    </r>
    <r>
      <rPr>
        <sz val="12"/>
        <rFont val="Arial"/>
        <family val="2"/>
        <charset val="186"/>
      </rPr>
      <t>7*1</t>
    </r>
  </si>
  <si>
    <r>
      <t>Phinnad</t>
    </r>
    <r>
      <rPr>
        <sz val="12"/>
        <rFont val="Arial"/>
        <family val="2"/>
        <charset val="186"/>
      </rPr>
      <t xml:space="preserve"> - 7*6</t>
    </r>
  </si>
  <si>
    <t>Pliik</t>
  </si>
  <si>
    <t>dd</t>
  </si>
  <si>
    <t>Phind</t>
  </si>
  <si>
    <t>=INDEX(Phinnad;MATCH(Pliik;Pliigid;0);MATCH(dd;Pmõõdud))</t>
  </si>
  <si>
    <t>=INDEX(Phinnad;MATCH(B57;Pliigid;0);MATCH(C57;Pmõõdud))</t>
  </si>
  <si>
    <r>
      <t>Funktsioon INDEX(</t>
    </r>
    <r>
      <rPr>
        <b/>
        <i/>
        <sz val="16"/>
        <color indexed="12"/>
        <rFont val="Arial"/>
        <family val="2"/>
        <charset val="186"/>
      </rPr>
      <t>piirkond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reaindeks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tulbaindeks</t>
    </r>
    <r>
      <rPr>
        <b/>
        <sz val="16"/>
        <color indexed="12"/>
        <rFont val="Arial"/>
        <family val="2"/>
        <charset val="186"/>
      </rPr>
      <t>)</t>
    </r>
  </si>
  <si>
    <t>=IF(d&lt;10;28; IF(d&lt;15;30; IF(d&lt;20;33;IF(d&lt;25;35;IF(d&lt;30;37;36)))))</t>
  </si>
  <si>
    <r>
      <t>Funktsioon VLOOKUP</t>
    </r>
    <r>
      <rPr>
        <b/>
        <sz val="16"/>
        <color indexed="12"/>
        <rFont val="Arial"/>
        <family val="2"/>
      </rPr>
      <t>(otsitav; piirkond; tulp; [ otsimisviis ] )</t>
    </r>
  </si>
  <si>
    <r>
      <t>Funktsioon LOOKUP(</t>
    </r>
    <r>
      <rPr>
        <b/>
        <i/>
        <sz val="16"/>
        <color indexed="12"/>
        <rFont val="Arial"/>
        <family val="2"/>
        <charset val="186"/>
      </rPr>
      <t>otsitav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vektor1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vektor2</t>
    </r>
    <r>
      <rPr>
        <b/>
        <sz val="16"/>
        <color indexed="12"/>
        <rFont val="Arial"/>
        <family val="2"/>
        <charset val="186"/>
      </rPr>
      <t>)</t>
    </r>
  </si>
  <si>
    <t>Leida kõrvalolevast tabelist inimese aadress</t>
  </si>
  <si>
    <t>Aadress</t>
  </si>
  <si>
    <t>Anne</t>
  </si>
  <si>
    <t>Tallinn, Sõpruse pst 67-4</t>
  </si>
  <si>
    <t>Funktsioonid</t>
  </si>
  <si>
    <t>MATCH ja INDEX</t>
  </si>
  <si>
    <t>VLOOKUP</t>
  </si>
  <si>
    <t>LOOKUP</t>
  </si>
  <si>
    <t>Kalle</t>
  </si>
  <si>
    <t>Tartu, Kaare 3</t>
  </si>
  <si>
    <t>Jaan</t>
  </si>
  <si>
    <t>Viljandi, Suur-Kaare 4-12</t>
  </si>
  <si>
    <t>Toivo</t>
  </si>
  <si>
    <t>Ants</t>
  </si>
  <si>
    <t>Tallinn, Videviku 23-5</t>
  </si>
  <si>
    <t>Tarmo</t>
  </si>
  <si>
    <t>Tallinn, Akadeemia 12-42</t>
  </si>
  <si>
    <t>Tiina</t>
  </si>
  <si>
    <t>Tallinn, Sihi 5</t>
  </si>
  <si>
    <t>Laine</t>
  </si>
  <si>
    <t>Tallinn, Raudtee 22</t>
  </si>
  <si>
    <t>Ain</t>
  </si>
  <si>
    <t>Pärnu, Ringi 20</t>
  </si>
  <si>
    <t>Saima</t>
  </si>
  <si>
    <t>Tartu, Vanemuise 13-8</t>
  </si>
  <si>
    <t>Meelis</t>
  </si>
  <si>
    <t>Tuuli</t>
  </si>
  <si>
    <t>Tallinn, Sõpruse pst. 100-54</t>
  </si>
  <si>
    <t>Tallinn, Siili 33-2</t>
  </si>
  <si>
    <t>Tallinn, Suur-Ameerika 20-37</t>
  </si>
  <si>
    <t>Janno</t>
  </si>
  <si>
    <t>Tallinn, Haava 33-60</t>
  </si>
  <si>
    <t>Valdo</t>
  </si>
  <si>
    <t>Tallinn, Tammsaare 90-34</t>
  </si>
  <si>
    <r>
      <t>Hind käibemaksuta</t>
    </r>
    <r>
      <rPr>
        <sz val="12"/>
        <rFont val="Arial"/>
        <family val="2"/>
      </rPr>
      <t xml:space="preserve"> arvutada lehelt </t>
    </r>
    <r>
      <rPr>
        <b/>
        <sz val="12"/>
        <rFont val="Arial"/>
        <family val="2"/>
      </rPr>
      <t>Kaubad</t>
    </r>
    <r>
      <rPr>
        <sz val="12"/>
        <rFont val="Arial"/>
        <family val="2"/>
      </rPr>
      <t xml:space="preserve"> otsingufunktsiooniga leitud hinnast.</t>
    </r>
  </si>
  <si>
    <r>
      <t xml:space="preserve">(käsu </t>
    </r>
    <r>
      <rPr>
        <i/>
        <sz val="12"/>
        <rFont val="Arial"/>
        <family val="2"/>
      </rPr>
      <t>Validation</t>
    </r>
    <r>
      <rPr>
        <sz val="12"/>
        <rFont val="Arial"/>
        <family val="2"/>
      </rPr>
      <t xml:space="preserve"> abil otsida kaubakoodid koodide nimekirjast lehel </t>
    </r>
    <r>
      <rPr>
        <b/>
        <sz val="12"/>
        <rFont val="Arial"/>
        <family val="2"/>
      </rPr>
      <t>Kaubad</t>
    </r>
    <r>
      <rPr>
        <sz val="12"/>
        <rFont val="Arial"/>
        <family val="2"/>
      </rPr>
      <t>).</t>
    </r>
  </si>
  <si>
    <r>
      <t>Kauba nimetus</t>
    </r>
    <r>
      <rPr>
        <sz val="12"/>
        <rFont val="Arial"/>
        <family val="2"/>
      </rPr>
      <t xml:space="preserve"> leida otsingufunktsiooniga lehelt </t>
    </r>
    <r>
      <rPr>
        <b/>
        <sz val="12"/>
        <rFont val="Arial"/>
        <family val="2"/>
      </rPr>
      <t>Kaubad.</t>
    </r>
  </si>
  <si>
    <r>
      <t>Summa</t>
    </r>
    <r>
      <rPr>
        <sz val="12"/>
        <rFont val="Arial"/>
        <family val="2"/>
      </rPr>
      <t xml:space="preserve"> arvutada kogusest ja hinnast.</t>
    </r>
  </si>
  <si>
    <t>NB! Valem tuleb kirjutada nii, et ta oleks kopeeritav.</t>
  </si>
  <si>
    <t>Tagastab antud piirkonnast rea- ja tulbaindeksiga (numbriga) määratud lahtri väärtuse. Funktsioonil on kolm põhivarianti:</t>
  </si>
  <si>
    <r>
      <t>otsimisviis</t>
    </r>
    <r>
      <rPr>
        <sz val="14"/>
        <rFont val="Arial"/>
        <family val="2"/>
      </rPr>
      <t xml:space="preserve"> - ei ole kohustuslik. Võib olla</t>
    </r>
    <r>
      <rPr>
        <b/>
        <sz val="14"/>
        <rFont val="Arial"/>
        <family val="2"/>
      </rPr>
      <t xml:space="preserve"> 0, 1 või -1</t>
    </r>
    <r>
      <rPr>
        <sz val="14"/>
        <rFont val="Arial"/>
        <family val="2"/>
      </rPr>
      <t>. Kui puudub võetakse 1.</t>
    </r>
  </si>
  <si>
    <r>
      <t>-1</t>
    </r>
    <r>
      <rPr>
        <sz val="14"/>
        <rFont val="Arial"/>
        <family val="2"/>
      </rPr>
      <t xml:space="preserve"> - vahemiku otsimine.</t>
    </r>
    <r>
      <rPr>
        <b/>
        <sz val="14"/>
        <rFont val="Arial"/>
        <family val="2"/>
      </rPr>
      <t xml:space="preserve"> Väärtused vektoris peavad olema sorteeritud</t>
    </r>
    <r>
      <rPr>
        <sz val="14"/>
        <rFont val="Arial"/>
        <family val="2"/>
      </rPr>
      <t xml:space="preserve">. Kui </t>
    </r>
    <r>
      <rPr>
        <b/>
        <sz val="14"/>
        <rFont val="Arial"/>
        <family val="2"/>
      </rPr>
      <t>otsitavat väärtust</t>
    </r>
    <r>
      <rPr>
        <sz val="14"/>
        <rFont val="Arial"/>
        <family val="2"/>
      </rPr>
      <t xml:space="preserve"> vektoris </t>
    </r>
    <r>
      <rPr>
        <b/>
        <sz val="14"/>
        <rFont val="Arial"/>
        <family val="2"/>
      </rPr>
      <t>ei ole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siis</t>
    </r>
    <r>
      <rPr>
        <sz val="14"/>
        <rFont val="Arial"/>
        <family val="2"/>
      </rPr>
      <t xml:space="preserve"> loetakse sellele vastavaks </t>
    </r>
    <r>
      <rPr>
        <b/>
        <sz val="14"/>
        <rFont val="Arial"/>
        <family val="2"/>
      </rPr>
      <t>lähim suurim väärtus</t>
    </r>
    <r>
      <rPr>
        <sz val="14"/>
        <rFont val="Arial"/>
        <family val="2"/>
      </rPr>
      <t xml:space="preserve">. </t>
    </r>
  </si>
  <si>
    <r>
      <t>1</t>
    </r>
    <r>
      <rPr>
        <sz val="14"/>
        <rFont val="Arial"/>
        <family val="2"/>
      </rPr>
      <t xml:space="preserve"> - vahemiku otsimine.</t>
    </r>
    <r>
      <rPr>
        <b/>
        <sz val="14"/>
        <rFont val="Arial"/>
        <family val="2"/>
      </rPr>
      <t xml:space="preserve"> Väärtused vektoris peavad olema sorteeritud</t>
    </r>
    <r>
      <rPr>
        <sz val="14"/>
        <rFont val="Arial"/>
        <family val="2"/>
      </rPr>
      <t xml:space="preserve">. Kui </t>
    </r>
    <r>
      <rPr>
        <b/>
        <sz val="14"/>
        <rFont val="Arial"/>
        <family val="2"/>
      </rPr>
      <t>otsitavat väärtust</t>
    </r>
    <r>
      <rPr>
        <sz val="14"/>
        <rFont val="Arial"/>
        <family val="2"/>
      </rPr>
      <t xml:space="preserve"> vektoris </t>
    </r>
    <r>
      <rPr>
        <b/>
        <sz val="14"/>
        <rFont val="Arial"/>
        <family val="2"/>
      </rPr>
      <t>ei ole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siis</t>
    </r>
    <r>
      <rPr>
        <sz val="14"/>
        <rFont val="Arial"/>
        <family val="2"/>
      </rPr>
      <t xml:space="preserve"> loetakse sellele vastavaks </t>
    </r>
    <r>
      <rPr>
        <b/>
        <sz val="14"/>
        <rFont val="Arial"/>
        <family val="2"/>
      </rPr>
      <t>lähim väiksem väärtus</t>
    </r>
    <r>
      <rPr>
        <sz val="14"/>
        <rFont val="Arial"/>
        <family val="2"/>
      </rPr>
      <t xml:space="preserve">. </t>
    </r>
  </si>
  <si>
    <r>
      <t>VLOOKUP</t>
    </r>
    <r>
      <rPr>
        <sz val="14"/>
        <rFont val="Arial"/>
        <family val="2"/>
        <charset val="186"/>
      </rPr>
      <t xml:space="preserve"> (otsitav; piirkond; tulp; [ </t>
    </r>
    <r>
      <rPr>
        <sz val="14"/>
        <color indexed="48"/>
        <rFont val="Arial"/>
        <family val="2"/>
        <charset val="186"/>
      </rPr>
      <t xml:space="preserve">otsimisviis </t>
    </r>
    <r>
      <rPr>
        <sz val="14"/>
        <rFont val="Arial"/>
        <family val="2"/>
        <charset val="186"/>
      </rPr>
      <t>] )</t>
    </r>
  </si>
  <si>
    <r>
      <t xml:space="preserve">Otsimine </t>
    </r>
    <r>
      <rPr>
        <b/>
        <sz val="12"/>
        <color indexed="48"/>
        <rFont val="Arial"/>
        <family val="2"/>
        <charset val="186"/>
      </rPr>
      <t>vertikaalses</t>
    </r>
    <r>
      <rPr>
        <b/>
        <sz val="12"/>
        <rFont val="Arial"/>
        <family val="2"/>
        <charset val="186"/>
      </rPr>
      <t xml:space="preserve"> tabelis</t>
    </r>
  </si>
  <si>
    <r>
      <t xml:space="preserve">Otsimine </t>
    </r>
    <r>
      <rPr>
        <b/>
        <sz val="12"/>
        <color indexed="48"/>
        <rFont val="Arial"/>
        <family val="2"/>
        <charset val="186"/>
      </rPr>
      <t>horisontaalses</t>
    </r>
    <r>
      <rPr>
        <b/>
        <sz val="12"/>
        <rFont val="Arial"/>
        <family val="2"/>
        <charset val="186"/>
      </rPr>
      <t xml:space="preserve"> tabelis</t>
    </r>
  </si>
  <si>
    <r>
      <t>VLOOKUP</t>
    </r>
    <r>
      <rPr>
        <sz val="12"/>
        <rFont val="Arial"/>
        <family val="2"/>
        <charset val="186"/>
      </rPr>
      <t xml:space="preserve"> leiab otsitava väärtuse asukoha (rea) piirkonna  </t>
    </r>
    <r>
      <rPr>
        <b/>
        <sz val="12"/>
        <rFont val="Arial"/>
        <family val="2"/>
        <charset val="186"/>
      </rPr>
      <t>1. tulbas</t>
    </r>
    <r>
      <rPr>
        <sz val="12"/>
        <rFont val="Arial"/>
        <family val="2"/>
        <charset val="186"/>
      </rPr>
      <t xml:space="preserve"> ning tagastab väärtuse leitud rea antud numbriga tulbast. </t>
    </r>
    <r>
      <rPr>
        <b/>
        <sz val="12"/>
        <rFont val="Arial"/>
        <family val="2"/>
        <charset val="186"/>
      </rPr>
      <t>HLOOKUP</t>
    </r>
    <r>
      <rPr>
        <sz val="12"/>
        <rFont val="Arial"/>
        <family val="2"/>
        <charset val="186"/>
      </rPr>
      <t xml:space="preserve"> otsib väärtust piirkonna </t>
    </r>
    <r>
      <rPr>
        <b/>
        <sz val="12"/>
        <rFont val="Arial"/>
        <family val="2"/>
        <charset val="186"/>
      </rPr>
      <t>1. reast</t>
    </r>
    <r>
      <rPr>
        <sz val="12"/>
        <rFont val="Arial"/>
        <family val="2"/>
        <charset val="186"/>
      </rPr>
      <t xml:space="preserve"> ning tagastab väärtuse vastavast reast.</t>
    </r>
  </si>
  <si>
    <r>
      <t>otsimisviis</t>
    </r>
    <r>
      <rPr>
        <sz val="12"/>
        <rFont val="Arial"/>
        <family val="2"/>
        <charset val="186"/>
      </rPr>
      <t xml:space="preserve"> ei ole kohustuslik, esitatakse loogikaväärtuse</t>
    </r>
    <r>
      <rPr>
        <b/>
        <sz val="12"/>
        <rFont val="Arial"/>
        <family val="2"/>
        <charset val="186"/>
      </rPr>
      <t xml:space="preserve"> True</t>
    </r>
    <r>
      <rPr>
        <sz val="12"/>
        <rFont val="Arial"/>
        <family val="2"/>
        <charset val="186"/>
      </rPr>
      <t xml:space="preserve"> või </t>
    </r>
    <r>
      <rPr>
        <b/>
        <sz val="12"/>
        <rFont val="Arial"/>
        <family val="2"/>
        <charset val="186"/>
      </rPr>
      <t>False</t>
    </r>
    <r>
      <rPr>
        <sz val="12"/>
        <rFont val="Arial"/>
        <family val="2"/>
        <charset val="186"/>
      </rPr>
      <t xml:space="preserve"> abil, </t>
    </r>
    <r>
      <rPr>
        <b/>
        <sz val="12"/>
        <rFont val="Arial"/>
        <family val="2"/>
        <charset val="186"/>
      </rPr>
      <t>vaikimisi - True</t>
    </r>
    <r>
      <rPr>
        <sz val="12"/>
        <rFont val="Arial"/>
        <family val="2"/>
        <charset val="186"/>
      </rPr>
      <t>.</t>
    </r>
  </si>
  <si>
    <r>
      <t>True</t>
    </r>
    <r>
      <rPr>
        <sz val="12"/>
        <rFont val="Arial"/>
        <family val="2"/>
        <charset val="186"/>
      </rPr>
      <t xml:space="preserve">  - vahemiku otsimine (sama, mis 1 MATCH'is). 
</t>
    </r>
    <r>
      <rPr>
        <b/>
        <sz val="12"/>
        <rFont val="Arial"/>
        <family val="2"/>
        <charset val="186"/>
      </rPr>
      <t xml:space="preserve">False </t>
    </r>
    <r>
      <rPr>
        <sz val="12"/>
        <rFont val="Arial"/>
        <family val="2"/>
        <charset val="186"/>
      </rPr>
      <t>- kindla väärtuse otsimine  (sama, mis 0 MATCH'is)</t>
    </r>
  </si>
  <si>
    <t>Tellimus</t>
  </si>
  <si>
    <t>kood</t>
  </si>
  <si>
    <t>Pakendis</t>
  </si>
  <si>
    <t>Pakendeid</t>
  </si>
  <si>
    <t>=VLOOKUP(kood;K_hinnakiri;3;FALSE)</t>
  </si>
  <si>
    <t>=VLOOKUP(kood;K_hinnakiri;4;FALSE)</t>
  </si>
  <si>
    <t>=VLOOKUP(kood;K_hinnakiri;2;FALSE)</t>
  </si>
  <si>
    <r>
      <t>HLOOKUP</t>
    </r>
    <r>
      <rPr>
        <sz val="14"/>
        <rFont val="Arial"/>
        <family val="2"/>
        <charset val="186"/>
      </rPr>
      <t xml:space="preserve"> (otsitav; piirkond; rida; [ </t>
    </r>
    <r>
      <rPr>
        <sz val="14"/>
        <color indexed="48"/>
        <rFont val="Arial"/>
        <family val="2"/>
        <charset val="186"/>
      </rPr>
      <t xml:space="preserve">otsimisviis </t>
    </r>
    <r>
      <rPr>
        <sz val="14"/>
        <rFont val="Arial"/>
        <family val="2"/>
        <charset val="186"/>
      </rPr>
      <t>] )</t>
    </r>
  </si>
  <si>
    <t>karp ASALEA 140g</t>
  </si>
  <si>
    <t>karp ATHENA 220g</t>
  </si>
  <si>
    <t>karp FAKIIR 250g</t>
  </si>
  <si>
    <t>karp FREESIA 270g</t>
  </si>
  <si>
    <t>karp KANNEL 200g</t>
  </si>
  <si>
    <t>karp KONJAKID 155g</t>
  </si>
  <si>
    <t>karp LINNUPIIM 250g</t>
  </si>
  <si>
    <t>karp TALLINN 175g</t>
  </si>
  <si>
    <t>karp TULJAK 200g</t>
  </si>
  <si>
    <t>karp UNISTUS 220g</t>
  </si>
  <si>
    <t>shok. ANNEKE 100g</t>
  </si>
  <si>
    <t>shok. ANNEKE 300g</t>
  </si>
  <si>
    <t>shok. BITTER 100g</t>
  </si>
  <si>
    <t>shok. BITTER 50 g</t>
  </si>
  <si>
    <t>shok. JETI 33g</t>
  </si>
  <si>
    <t>shok. piima 100g</t>
  </si>
  <si>
    <t>shok. pähkliga 100g</t>
  </si>
  <si>
    <t>shok. LINDA 300 g</t>
  </si>
  <si>
    <t>shok. LINDA 50 g</t>
  </si>
  <si>
    <t>shok. NURR 100g</t>
  </si>
  <si>
    <t>shok. NURR 300g</t>
  </si>
  <si>
    <t>shok. NURR 50g</t>
  </si>
  <si>
    <r>
      <t xml:space="preserve">Funktsioonid VLOOKUP </t>
    </r>
    <r>
      <rPr>
        <sz val="14"/>
        <rFont val="Arial"/>
        <family val="2"/>
        <charset val="186"/>
      </rPr>
      <t>ja H</t>
    </r>
    <r>
      <rPr>
        <b/>
        <sz val="14"/>
        <rFont val="Arial"/>
        <family val="2"/>
        <charset val="186"/>
      </rPr>
      <t>LOOKUP</t>
    </r>
  </si>
  <si>
    <t>Kuidas töötab?</t>
  </si>
  <si>
    <t>Üldkuju</t>
  </si>
  <si>
    <t>Viitamisfunktsioon</t>
  </si>
  <si>
    <t>INDEX</t>
  </si>
  <si>
    <t>tulemus vektorist (s.t tulbast või reast) järjenumbri alusel või tulemus tabelist  rea- ja veeruindeksi alusel</t>
  </si>
  <si>
    <t>MATCH</t>
  </si>
  <si>
    <t>otsitav</t>
  </si>
  <si>
    <t>match(otsitav; vektor; otsimisviis)</t>
  </si>
  <si>
    <t>tabel</t>
  </si>
  <si>
    <t>otsitavale püütakse leida vastet etteantud tabeli esimesest veerust, tulemus tagastatakse tulbanumbriga määratud veerust</t>
  </si>
  <si>
    <t>vlookup(otsitav; tabel; tulba jnr; otsimisviis)</t>
  </si>
  <si>
    <t>vektor1, vektor2/tabel</t>
  </si>
  <si>
    <t>otsitavale püütakse leida vastet esimesest vektorist ja tulemus tagastatakse teistest vektorist arvestades otsitava väärtuse järjenumbriga esimeses vektoris</t>
  </si>
  <si>
    <t>lookup(otsitav;vektor1; vektor2)</t>
  </si>
  <si>
    <t>HLOOKUP</t>
  </si>
  <si>
    <t>Hlookup(otsitav; tabel; rea jnr; otsimisviis)</t>
  </si>
  <si>
    <r>
      <rPr>
        <b/>
        <sz val="10"/>
        <rFont val="Arial"/>
        <family val="2"/>
        <charset val="186"/>
      </rPr>
      <t>Otsimisfunktsioonid</t>
    </r>
    <r>
      <rPr>
        <sz val="10"/>
        <rFont val="Arial"/>
        <family val="2"/>
        <charset val="186"/>
      </rPr>
      <t xml:space="preserve">
(saab kasutada nii täpse kui ka vahemikust otsimise puhul)</t>
    </r>
  </si>
  <si>
    <t>SISENDANDMED</t>
  </si>
  <si>
    <t>tulba nr: anda ette mitmendast veerust (tulbast) tulemus tagastatakse</t>
  </si>
  <si>
    <t>vektor: tulp või rida</t>
  </si>
  <si>
    <r>
      <t xml:space="preserve">otsimisviis: 0 kui täpne, 1 kui vahemikust otsimine (andmed peavad olema </t>
    </r>
    <r>
      <rPr>
        <b/>
        <sz val="10"/>
        <rFont val="Arial"/>
        <family val="2"/>
        <charset val="186"/>
      </rPr>
      <t>vektoris</t>
    </r>
    <r>
      <rPr>
        <sz val="10"/>
        <rFont val="Arial"/>
        <family val="2"/>
        <charset val="186"/>
      </rPr>
      <t xml:space="preserve"> järjestatud (kasutat. Arvude puhul)</t>
    </r>
  </si>
  <si>
    <r>
      <t xml:space="preserve">otsimisviis: 0 kui täpne, 1 kui vahemikust otsimine (andmed peavad olema </t>
    </r>
    <r>
      <rPr>
        <b/>
        <sz val="10"/>
        <rFont val="Arial"/>
        <family val="2"/>
        <charset val="186"/>
      </rPr>
      <t>esimeses veerus</t>
    </r>
    <r>
      <rPr>
        <sz val="10"/>
        <rFont val="Arial"/>
        <family val="2"/>
        <charset val="186"/>
      </rPr>
      <t xml:space="preserve"> järjestatud (kasutat. Arvude puhul)</t>
    </r>
  </si>
  <si>
    <t>otsitavale püütakse leida vastat etteantud vektorist (s.t tulp või rida), tagastatakse otsitava järjenumber (ehk mitmes otsitav vetkoris oli)</t>
  </si>
  <si>
    <r>
      <rPr>
        <b/>
        <sz val="10"/>
        <rFont val="Arial"/>
        <family val="2"/>
        <charset val="186"/>
      </rPr>
      <t>tulemuseks järjenumber</t>
    </r>
    <r>
      <rPr>
        <sz val="10"/>
        <rFont val="Arial"/>
        <family val="2"/>
        <charset val="186"/>
      </rPr>
      <t>; ütleb, mitmes on otsitav vektoris</t>
    </r>
  </si>
  <si>
    <r>
      <rPr>
        <b/>
        <sz val="10"/>
        <rFont val="Arial"/>
        <family val="2"/>
        <charset val="186"/>
      </rPr>
      <t>tulemus tabelist</t>
    </r>
    <r>
      <rPr>
        <sz val="10"/>
        <rFont val="Arial"/>
        <family val="2"/>
        <charset val="186"/>
      </rPr>
      <t>: tulemuseks väärtus tabeli kindlast veerust (vt O6)</t>
    </r>
  </si>
  <si>
    <r>
      <rPr>
        <b/>
        <sz val="10"/>
        <rFont val="Arial"/>
        <family val="2"/>
        <charset val="186"/>
      </rPr>
      <t>tulemus tabelist</t>
    </r>
    <r>
      <rPr>
        <sz val="10"/>
        <rFont val="Arial"/>
        <family val="2"/>
        <charset val="186"/>
      </rPr>
      <t>: tulemus tabeli kindlast veerust (kas eraldi viitaga tulbale, või viimasest tabeli veerust)</t>
    </r>
  </si>
  <si>
    <r>
      <rPr>
        <b/>
        <sz val="10"/>
        <rFont val="Arial"/>
        <family val="2"/>
        <charset val="186"/>
      </rPr>
      <t>tulemus tabelist</t>
    </r>
    <r>
      <rPr>
        <sz val="10"/>
        <rFont val="Arial"/>
        <family val="2"/>
        <charset val="186"/>
      </rPr>
      <t>: tulemus tabeli kindlast reast</t>
    </r>
  </si>
  <si>
    <r>
      <t>LOOKUP
(</t>
    </r>
    <r>
      <rPr>
        <b/>
        <sz val="10"/>
        <color rgb="FFFF0000"/>
        <rFont val="Arial"/>
        <family val="2"/>
        <charset val="186"/>
      </rPr>
      <t>vektor1 peab olema järjestatud</t>
    </r>
    <r>
      <rPr>
        <b/>
        <sz val="10"/>
        <rFont val="Arial"/>
        <family val="2"/>
        <charset val="186"/>
      </rPr>
      <t>)</t>
    </r>
  </si>
  <si>
    <t>INDEX(tabel; rea_nr; tulba_nr)
INDEX(vektor; järje_nr)</t>
  </si>
  <si>
    <t>Lookup</t>
  </si>
  <si>
    <t>Vlookup</t>
  </si>
  <si>
    <t>müük</t>
  </si>
  <si>
    <t>prots</t>
  </si>
  <si>
    <t>=Index(puidu_hinnakirja_tabel;Match(otsitav_puiduliik; puidu_liigid;0); match(otsitav_läbimõõt; läbimõõdud;1))</t>
  </si>
  <si>
    <t>Kaks lahendust</t>
  </si>
  <si>
    <t>Puu_liigid</t>
  </si>
  <si>
    <t>=Vlookup(otsitav_puuliik; puidu_hinnakirja_tabel; match(otsitav_läbimõõt; läbimõõdud;1))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</si>
</sst>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"/>
    <numFmt numFmtId="165" formatCode="0.0"/>
    <numFmt numFmtId="166" formatCode="mmmm"/>
  </numFmts>
  <fonts count="6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6"/>
      <color indexed="12"/>
      <name val="Arial"/>
      <family val="2"/>
      <charset val="186"/>
    </font>
    <font>
      <b/>
      <i/>
      <sz val="16"/>
      <color indexed="12"/>
      <name val="Arial"/>
      <family val="2"/>
      <charset val="186"/>
    </font>
    <font>
      <i/>
      <sz val="16"/>
      <color indexed="12"/>
      <name val="Arial"/>
      <family val="2"/>
      <charset val="186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  <font>
      <i/>
      <sz val="10"/>
      <name val="Arial"/>
      <family val="2"/>
      <charset val="186"/>
    </font>
    <font>
      <b/>
      <sz val="12"/>
      <color indexed="81"/>
      <name val="Tahoma"/>
      <family val="2"/>
      <charset val="186"/>
    </font>
    <font>
      <b/>
      <i/>
      <sz val="12"/>
      <color indexed="81"/>
      <name val="Tahoma"/>
      <family val="2"/>
      <charset val="186"/>
    </font>
    <font>
      <sz val="12"/>
      <color indexed="81"/>
      <name val="Tahoma"/>
      <family val="2"/>
      <charset val="186"/>
    </font>
    <font>
      <i/>
      <sz val="12"/>
      <color indexed="81"/>
      <name val="Tahoma"/>
      <family val="2"/>
      <charset val="186"/>
    </font>
    <font>
      <b/>
      <sz val="12"/>
      <color indexed="10"/>
      <name val="Tahoma"/>
      <family val="2"/>
      <charset val="186"/>
    </font>
    <font>
      <sz val="10"/>
      <name val="Arial"/>
      <family val="2"/>
    </font>
    <font>
      <b/>
      <sz val="12"/>
      <name val="Arial"/>
      <family val="2"/>
      <charset val="186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  <charset val="186"/>
    </font>
    <font>
      <sz val="14"/>
      <color indexed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26"/>
      <name val="Bookman Old Style"/>
      <family val="1"/>
      <charset val="186"/>
    </font>
    <font>
      <sz val="12"/>
      <name val="Arial"/>
      <family val="2"/>
      <charset val="186"/>
    </font>
    <font>
      <b/>
      <sz val="12"/>
      <color indexed="12"/>
      <name val="Arial"/>
      <family val="2"/>
      <charset val="186"/>
    </font>
    <font>
      <b/>
      <sz val="12"/>
      <color indexed="12"/>
      <name val="Arial"/>
      <family val="2"/>
    </font>
    <font>
      <b/>
      <sz val="10"/>
      <color indexed="12"/>
      <name val="Tahoma"/>
      <family val="2"/>
    </font>
    <font>
      <sz val="10"/>
      <name val="Arial"/>
      <family val="2"/>
      <charset val="204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u/>
      <sz val="10"/>
      <color indexed="12"/>
      <name val="Arial"/>
      <family val="2"/>
      <charset val="204"/>
    </font>
    <font>
      <b/>
      <sz val="16"/>
      <name val="Arial"/>
      <family val="2"/>
      <charset val="186"/>
    </font>
    <font>
      <b/>
      <sz val="14"/>
      <color indexed="12"/>
      <name val="Arial"/>
      <family val="2"/>
      <charset val="186"/>
    </font>
    <font>
      <i/>
      <sz val="14"/>
      <color indexed="12"/>
      <name val="Arial"/>
      <family val="2"/>
    </font>
    <font>
      <u/>
      <sz val="14"/>
      <color indexed="12"/>
      <name val="Arial"/>
      <family val="2"/>
      <charset val="186"/>
    </font>
    <font>
      <i/>
      <sz val="14"/>
      <color indexed="12"/>
      <name val="Arial"/>
      <family val="2"/>
      <charset val="186"/>
    </font>
    <font>
      <sz val="14"/>
      <color indexed="12"/>
      <name val="Arial"/>
      <family val="2"/>
      <charset val="186"/>
    </font>
    <font>
      <sz val="12"/>
      <name val="Arial"/>
      <family val="2"/>
      <charset val="204"/>
    </font>
    <font>
      <sz val="14"/>
      <color indexed="48"/>
      <name val="Arial"/>
      <family val="2"/>
      <charset val="186"/>
    </font>
    <font>
      <b/>
      <sz val="14"/>
      <color indexed="48"/>
      <name val="Arial"/>
      <family val="2"/>
    </font>
    <font>
      <b/>
      <i/>
      <sz val="14"/>
      <color indexed="12"/>
      <name val="Arial"/>
      <family val="2"/>
    </font>
    <font>
      <sz val="14"/>
      <color indexed="9"/>
      <name val="Arial"/>
      <family val="2"/>
    </font>
    <font>
      <sz val="10"/>
      <name val="Arial"/>
    </font>
    <font>
      <b/>
      <sz val="16"/>
      <color indexed="12"/>
      <name val="Arial"/>
      <family val="2"/>
    </font>
    <font>
      <b/>
      <sz val="10"/>
      <name val="Arial"/>
    </font>
    <font>
      <b/>
      <i/>
      <sz val="10"/>
      <color indexed="81"/>
      <name val="Tahoma"/>
      <family val="2"/>
    </font>
    <font>
      <sz val="8"/>
      <color indexed="81"/>
      <name val="Tahoma"/>
      <charset val="186"/>
    </font>
    <font>
      <b/>
      <sz val="8"/>
      <color indexed="81"/>
      <name val="Tahoma"/>
      <family val="2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sz val="16"/>
      <name val="Arial"/>
      <family val="2"/>
      <charset val="186"/>
    </font>
    <font>
      <b/>
      <sz val="12"/>
      <color indexed="48"/>
      <name val="Arial"/>
      <family val="2"/>
      <charset val="186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rgb="FF0000FF"/>
      <name val="Arial"/>
      <family val="2"/>
      <charset val="204"/>
    </font>
    <font>
      <b/>
      <sz val="10"/>
      <color rgb="FFFF00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56" fillId="0" borderId="0">
      <alignment horizontal="left" vertical="center"/>
    </xf>
    <xf numFmtId="0" fontId="1" fillId="0" borderId="0"/>
    <xf numFmtId="0" fontId="46" fillId="0" borderId="0"/>
    <xf numFmtId="0" fontId="1" fillId="0" borderId="0"/>
    <xf numFmtId="0" fontId="31" fillId="0" borderId="0"/>
    <xf numFmtId="0" fontId="1" fillId="0" borderId="0"/>
    <xf numFmtId="0" fontId="57" fillId="0" borderId="0" applyNumberFormat="0"/>
    <xf numFmtId="0" fontId="58" fillId="0" borderId="0">
      <alignment vertical="center"/>
    </xf>
    <xf numFmtId="9" fontId="1" fillId="0" borderId="0" applyFont="0" applyFill="0" applyBorder="0" applyAlignment="0" applyProtection="0"/>
  </cellStyleXfs>
  <cellXfs count="473">
    <xf numFmtId="0" fontId="0" fillId="0" borderId="0" xfId="0"/>
    <xf numFmtId="0" fontId="2" fillId="0" borderId="1" xfId="0" applyFont="1" applyFill="1" applyBorder="1" applyAlignment="1">
      <alignment horizontal="left" indent="2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Fill="1" applyBorder="1" applyAlignment="1">
      <alignment horizontal="right"/>
    </xf>
    <xf numFmtId="0" fontId="0" fillId="2" borderId="9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3" xfId="0" applyFill="1" applyBorder="1"/>
    <xf numFmtId="0" fontId="8" fillId="0" borderId="14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16" fillId="0" borderId="0" xfId="0" applyFont="1"/>
    <xf numFmtId="0" fontId="0" fillId="0" borderId="19" xfId="0" applyBorder="1" applyAlignment="1">
      <alignment horizontal="center"/>
    </xf>
    <xf numFmtId="0" fontId="0" fillId="0" borderId="19" xfId="0" applyBorder="1"/>
    <xf numFmtId="0" fontId="17" fillId="3" borderId="20" xfId="0" applyFont="1" applyFill="1" applyBorder="1" applyAlignment="1">
      <alignment horizontal="center"/>
    </xf>
    <xf numFmtId="0" fontId="15" fillId="3" borderId="4" xfId="0" quotePrefix="1" applyFont="1" applyFill="1" applyBorder="1"/>
    <xf numFmtId="0" fontId="18" fillId="3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15" fillId="0" borderId="0" xfId="0" applyFont="1"/>
    <xf numFmtId="0" fontId="8" fillId="0" borderId="0" xfId="0" applyFont="1"/>
    <xf numFmtId="0" fontId="8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Border="1"/>
    <xf numFmtId="0" fontId="7" fillId="0" borderId="0" xfId="0" applyFont="1" applyBorder="1"/>
    <xf numFmtId="0" fontId="0" fillId="3" borderId="6" xfId="0" applyFill="1" applyBorder="1"/>
    <xf numFmtId="0" fontId="0" fillId="3" borderId="17" xfId="0" applyFill="1" applyBorder="1"/>
    <xf numFmtId="0" fontId="0" fillId="3" borderId="4" xfId="0" applyFill="1" applyBorder="1"/>
    <xf numFmtId="0" fontId="0" fillId="3" borderId="23" xfId="0" applyFill="1" applyBorder="1"/>
    <xf numFmtId="14" fontId="8" fillId="2" borderId="26" xfId="0" applyNumberFormat="1" applyFont="1" applyFill="1" applyBorder="1"/>
    <xf numFmtId="0" fontId="15" fillId="3" borderId="6" xfId="0" quotePrefix="1" applyFont="1" applyFill="1" applyBorder="1"/>
    <xf numFmtId="0" fontId="0" fillId="3" borderId="27" xfId="0" applyFill="1" applyBorder="1"/>
    <xf numFmtId="0" fontId="7" fillId="2" borderId="5" xfId="0" applyFont="1" applyFill="1" applyBorder="1"/>
    <xf numFmtId="0" fontId="15" fillId="3" borderId="28" xfId="0" applyFont="1" applyFill="1" applyBorder="1"/>
    <xf numFmtId="0" fontId="7" fillId="2" borderId="3" xfId="0" applyFont="1" applyFill="1" applyBorder="1"/>
    <xf numFmtId="0" fontId="0" fillId="0" borderId="29" xfId="0" applyFill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5" fillId="0" borderId="0" xfId="0" applyFont="1" applyFill="1" applyBorder="1"/>
    <xf numFmtId="0" fontId="15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/>
    <xf numFmtId="0" fontId="15" fillId="3" borderId="6" xfId="0" applyNumberFormat="1" applyFont="1" applyFill="1" applyBorder="1" applyAlignment="1">
      <alignment horizontal="right"/>
    </xf>
    <xf numFmtId="0" fontId="15" fillId="2" borderId="5" xfId="0" applyNumberFormat="1" applyFont="1" applyFill="1" applyBorder="1" applyAlignment="1">
      <alignment horizontal="center"/>
    </xf>
    <xf numFmtId="0" fontId="15" fillId="3" borderId="10" xfId="0" applyNumberFormat="1" applyFont="1" applyFill="1" applyBorder="1" applyAlignment="1">
      <alignment horizontal="right"/>
    </xf>
    <xf numFmtId="0" fontId="15" fillId="2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2" borderId="9" xfId="0" applyFont="1" applyFill="1" applyBorder="1"/>
    <xf numFmtId="0" fontId="15" fillId="2" borderId="5" xfId="0" applyFont="1" applyFill="1" applyBorder="1"/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4" borderId="12" xfId="0" quotePrefix="1" applyFont="1" applyFill="1" applyBorder="1" applyAlignment="1">
      <alignment horizontal="center"/>
    </xf>
    <xf numFmtId="0" fontId="15" fillId="2" borderId="11" xfId="0" applyFont="1" applyFill="1" applyBorder="1"/>
    <xf numFmtId="0" fontId="15" fillId="2" borderId="12" xfId="0" applyFont="1" applyFill="1" applyBorder="1"/>
    <xf numFmtId="0" fontId="15" fillId="3" borderId="4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13" xfId="0" applyFont="1" applyFill="1" applyBorder="1"/>
    <xf numFmtId="0" fontId="8" fillId="0" borderId="0" xfId="0" applyFont="1" applyFill="1" applyBorder="1"/>
    <xf numFmtId="0" fontId="15" fillId="0" borderId="0" xfId="0" applyFont="1" applyFill="1"/>
    <xf numFmtId="0" fontId="8" fillId="0" borderId="0" xfId="0" applyFont="1" applyFill="1"/>
    <xf numFmtId="0" fontId="0" fillId="2" borderId="12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10" xfId="0" applyFill="1" applyBorder="1"/>
    <xf numFmtId="0" fontId="0" fillId="0" borderId="12" xfId="0" applyFill="1" applyBorder="1"/>
    <xf numFmtId="0" fontId="0" fillId="3" borderId="30" xfId="0" applyFill="1" applyBorder="1"/>
    <xf numFmtId="0" fontId="0" fillId="0" borderId="0" xfId="0" applyFill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5" fillId="0" borderId="0" xfId="5" applyFont="1"/>
    <xf numFmtId="0" fontId="23" fillId="4" borderId="31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23" fillId="4" borderId="32" xfId="5" applyFont="1" applyFill="1" applyBorder="1" applyAlignment="1">
      <alignment horizontal="left"/>
    </xf>
    <xf numFmtId="0" fontId="1" fillId="0" borderId="0" xfId="5"/>
    <xf numFmtId="0" fontId="26" fillId="0" borderId="0" xfId="5" applyFont="1"/>
    <xf numFmtId="0" fontId="1" fillId="0" borderId="0" xfId="5" applyFont="1"/>
    <xf numFmtId="0" fontId="1" fillId="0" borderId="0" xfId="5" applyFont="1" applyAlignment="1">
      <alignment horizontal="right"/>
    </xf>
    <xf numFmtId="14" fontId="27" fillId="0" borderId="0" xfId="5" applyNumberFormat="1" applyFont="1"/>
    <xf numFmtId="0" fontId="1" fillId="0" borderId="33" xfId="5" applyFont="1" applyBorder="1"/>
    <xf numFmtId="0" fontId="1" fillId="0" borderId="33" xfId="5" applyBorder="1"/>
    <xf numFmtId="0" fontId="1" fillId="0" borderId="16" xfId="5" applyBorder="1" applyAlignment="1">
      <alignment wrapText="1"/>
    </xf>
    <xf numFmtId="0" fontId="1" fillId="0" borderId="34" xfId="5" applyFont="1" applyBorder="1" applyAlignment="1">
      <alignment horizontal="centerContinuous" wrapText="1"/>
    </xf>
    <xf numFmtId="0" fontId="1" fillId="0" borderId="14" xfId="5" applyFont="1" applyBorder="1" applyAlignment="1">
      <alignment horizontal="centerContinuous" wrapText="1"/>
    </xf>
    <xf numFmtId="0" fontId="7" fillId="2" borderId="35" xfId="5" applyFont="1" applyFill="1" applyBorder="1"/>
    <xf numFmtId="0" fontId="15" fillId="3" borderId="35" xfId="5" applyFont="1" applyFill="1" applyBorder="1" applyAlignment="1">
      <alignment horizontal="left"/>
    </xf>
    <xf numFmtId="0" fontId="1" fillId="2" borderId="35" xfId="5" applyFont="1" applyFill="1" applyBorder="1" applyAlignment="1">
      <alignment horizontal="centerContinuous"/>
    </xf>
    <xf numFmtId="4" fontId="15" fillId="3" borderId="35" xfId="5" applyNumberFormat="1" applyFont="1" applyFill="1" applyBorder="1"/>
    <xf numFmtId="0" fontId="7" fillId="2" borderId="11" xfId="5" applyFont="1" applyFill="1" applyBorder="1"/>
    <xf numFmtId="0" fontId="15" fillId="3" borderId="11" xfId="5" applyFont="1" applyFill="1" applyBorder="1" applyAlignment="1">
      <alignment horizontal="left"/>
    </xf>
    <xf numFmtId="0" fontId="1" fillId="2" borderId="11" xfId="5" applyFont="1" applyFill="1" applyBorder="1"/>
    <xf numFmtId="4" fontId="15" fillId="3" borderId="11" xfId="5" applyNumberFormat="1" applyFont="1" applyFill="1" applyBorder="1"/>
    <xf numFmtId="0" fontId="15" fillId="0" borderId="0" xfId="5" applyFont="1" applyAlignment="1">
      <alignment horizontal="left"/>
    </xf>
    <xf numFmtId="2" fontId="1" fillId="3" borderId="35" xfId="5" applyNumberFormat="1" applyFont="1" applyFill="1" applyBorder="1"/>
    <xf numFmtId="0" fontId="27" fillId="0" borderId="0" xfId="5" applyFont="1"/>
    <xf numFmtId="0" fontId="1" fillId="0" borderId="0" xfId="5" applyFont="1" applyBorder="1"/>
    <xf numFmtId="0" fontId="1" fillId="0" borderId="0" xfId="5" applyBorder="1"/>
    <xf numFmtId="0" fontId="28" fillId="0" borderId="0" xfId="5" applyFont="1"/>
    <xf numFmtId="4" fontId="15" fillId="0" borderId="0" xfId="5" applyNumberFormat="1" applyFont="1"/>
    <xf numFmtId="0" fontId="7" fillId="0" borderId="0" xfId="5" applyFont="1"/>
    <xf numFmtId="0" fontId="7" fillId="0" borderId="36" xfId="5" applyFont="1" applyBorder="1" applyAlignment="1">
      <alignment horizontal="center" wrapText="1"/>
    </xf>
    <xf numFmtId="0" fontId="8" fillId="0" borderId="36" xfId="5" applyFont="1" applyBorder="1" applyAlignment="1">
      <alignment horizontal="center" wrapText="1"/>
    </xf>
    <xf numFmtId="4" fontId="8" fillId="0" borderId="36" xfId="5" applyNumberFormat="1" applyFont="1" applyBorder="1" applyAlignment="1">
      <alignment horizontal="center" wrapText="1"/>
    </xf>
    <xf numFmtId="4" fontId="7" fillId="0" borderId="0" xfId="5" applyNumberFormat="1" applyFont="1" applyBorder="1" applyAlignment="1">
      <alignment horizontal="center" wrapText="1"/>
    </xf>
    <xf numFmtId="0" fontId="8" fillId="0" borderId="0" xfId="5" applyFont="1" applyBorder="1" applyAlignment="1">
      <alignment horizontal="center"/>
    </xf>
    <xf numFmtId="0" fontId="1" fillId="0" borderId="0" xfId="5" applyAlignment="1">
      <alignment horizontal="left"/>
    </xf>
    <xf numFmtId="4" fontId="1" fillId="0" borderId="0" xfId="5" applyNumberFormat="1"/>
    <xf numFmtId="0" fontId="29" fillId="0" borderId="0" xfId="0" applyFont="1" applyFill="1" applyBorder="1"/>
    <xf numFmtId="0" fontId="15" fillId="0" borderId="0" xfId="0" applyFont="1" applyAlignment="1">
      <alignment horizontal="center"/>
    </xf>
    <xf numFmtId="0" fontId="8" fillId="5" borderId="11" xfId="0" applyFont="1" applyFill="1" applyBorder="1"/>
    <xf numFmtId="0" fontId="8" fillId="5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right"/>
    </xf>
    <xf numFmtId="164" fontId="15" fillId="2" borderId="11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0" borderId="11" xfId="0" applyFont="1" applyBorder="1"/>
    <xf numFmtId="0" fontId="8" fillId="0" borderId="11" xfId="0" applyFont="1" applyFill="1" applyBorder="1" applyAlignment="1">
      <alignment horizontal="right"/>
    </xf>
    <xf numFmtId="0" fontId="0" fillId="0" borderId="0" xfId="0" applyFill="1"/>
    <xf numFmtId="0" fontId="15" fillId="0" borderId="0" xfId="7" applyFont="1" applyFill="1"/>
    <xf numFmtId="0" fontId="8" fillId="0" borderId="0" xfId="7" applyFont="1" applyFill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8" fillId="0" borderId="0" xfId="7" quotePrefix="1" applyNumberFormat="1" applyFont="1" applyFill="1" applyAlignment="1">
      <alignment horizontal="center"/>
    </xf>
    <xf numFmtId="0" fontId="8" fillId="0" borderId="0" xfId="7" applyNumberFormat="1" applyFont="1" applyFill="1" applyAlignment="1">
      <alignment horizontal="center"/>
    </xf>
    <xf numFmtId="0" fontId="8" fillId="0" borderId="0" xfId="7" applyFont="1" applyFill="1" applyAlignment="1">
      <alignment horizontal="center"/>
    </xf>
    <xf numFmtId="0" fontId="8" fillId="0" borderId="26" xfId="7" applyFont="1" applyFill="1" applyBorder="1"/>
    <xf numFmtId="0" fontId="8" fillId="0" borderId="22" xfId="7" applyFont="1" applyFill="1" applyBorder="1" applyAlignment="1">
      <alignment horizontal="center"/>
    </xf>
    <xf numFmtId="0" fontId="8" fillId="0" borderId="15" xfId="7" applyFont="1" applyFill="1" applyBorder="1" applyAlignment="1">
      <alignment horizontal="center"/>
    </xf>
    <xf numFmtId="0" fontId="8" fillId="0" borderId="14" xfId="7" applyFont="1" applyFill="1" applyBorder="1" applyAlignment="1">
      <alignment horizontal="center"/>
    </xf>
    <xf numFmtId="0" fontId="8" fillId="0" borderId="37" xfId="7" applyFont="1" applyFill="1" applyBorder="1"/>
    <xf numFmtId="0" fontId="15" fillId="0" borderId="38" xfId="7" applyFont="1" applyFill="1" applyBorder="1" applyAlignment="1">
      <alignment horizontal="center"/>
    </xf>
    <xf numFmtId="0" fontId="15" fillId="0" borderId="35" xfId="7" applyFont="1" applyFill="1" applyBorder="1" applyAlignment="1">
      <alignment horizontal="center"/>
    </xf>
    <xf numFmtId="0" fontId="15" fillId="0" borderId="30" xfId="7" applyFont="1" applyFill="1" applyBorder="1" applyAlignment="1">
      <alignment horizontal="center"/>
    </xf>
    <xf numFmtId="0" fontId="8" fillId="0" borderId="19" xfId="7" applyFont="1" applyFill="1" applyBorder="1"/>
    <xf numFmtId="0" fontId="15" fillId="0" borderId="39" xfId="7" applyFont="1" applyFill="1" applyBorder="1" applyAlignment="1">
      <alignment horizontal="center"/>
    </xf>
    <xf numFmtId="0" fontId="15" fillId="0" borderId="11" xfId="7" applyFont="1" applyFill="1" applyBorder="1" applyAlignment="1">
      <alignment horizontal="center"/>
    </xf>
    <xf numFmtId="0" fontId="15" fillId="0" borderId="10" xfId="7" applyFont="1" applyFill="1" applyBorder="1" applyAlignment="1">
      <alignment horizontal="center"/>
    </xf>
    <xf numFmtId="0" fontId="8" fillId="0" borderId="17" xfId="7" applyFont="1" applyFill="1" applyBorder="1"/>
    <xf numFmtId="0" fontId="15" fillId="0" borderId="20" xfId="7" applyFont="1" applyFill="1" applyBorder="1" applyAlignment="1">
      <alignment horizontal="center"/>
    </xf>
    <xf numFmtId="0" fontId="15" fillId="0" borderId="9" xfId="7" applyFont="1" applyFill="1" applyBorder="1" applyAlignment="1">
      <alignment horizontal="center"/>
    </xf>
    <xf numFmtId="0" fontId="15" fillId="0" borderId="6" xfId="7" applyFont="1" applyFill="1" applyBorder="1" applyAlignment="1">
      <alignment horizontal="center"/>
    </xf>
    <xf numFmtId="0" fontId="0" fillId="8" borderId="0" xfId="0" applyFill="1"/>
    <xf numFmtId="0" fontId="59" fillId="8" borderId="0" xfId="0" applyFont="1" applyFill="1"/>
    <xf numFmtId="0" fontId="31" fillId="0" borderId="0" xfId="6" applyFill="1"/>
    <xf numFmtId="0" fontId="32" fillId="0" borderId="0" xfId="6" applyFont="1" applyFill="1" applyAlignment="1">
      <alignment vertical="center"/>
    </xf>
    <xf numFmtId="0" fontId="34" fillId="0" borderId="0" xfId="1" applyFill="1" applyAlignment="1" applyProtection="1"/>
    <xf numFmtId="0" fontId="35" fillId="0" borderId="0" xfId="6" applyFont="1" applyFill="1" applyBorder="1" applyAlignment="1">
      <alignment horizontal="left" indent="1"/>
    </xf>
    <xf numFmtId="0" fontId="5" fillId="0" borderId="0" xfId="6" applyFont="1" applyFill="1" applyAlignment="1">
      <alignment horizontal="left" indent="2"/>
    </xf>
    <xf numFmtId="0" fontId="6" fillId="0" borderId="0" xfId="6" applyFont="1" applyFill="1"/>
    <xf numFmtId="0" fontId="31" fillId="0" borderId="0" xfId="6" applyFill="1" applyBorder="1"/>
    <xf numFmtId="0" fontId="6" fillId="0" borderId="0" xfId="6" applyFont="1" applyFill="1" applyBorder="1"/>
    <xf numFmtId="0" fontId="31" fillId="0" borderId="0" xfId="6"/>
    <xf numFmtId="0" fontId="36" fillId="0" borderId="0" xfId="6" applyFont="1"/>
    <xf numFmtId="0" fontId="37" fillId="0" borderId="0" xfId="6" applyFont="1"/>
    <xf numFmtId="0" fontId="32" fillId="0" borderId="0" xfId="6" applyFont="1"/>
    <xf numFmtId="0" fontId="32" fillId="4" borderId="11" xfId="6" applyFont="1" applyFill="1" applyBorder="1" applyAlignment="1">
      <alignment horizontal="center"/>
    </xf>
    <xf numFmtId="0" fontId="32" fillId="4" borderId="11" xfId="6" applyFont="1" applyFill="1" applyBorder="1"/>
    <xf numFmtId="0" fontId="6" fillId="0" borderId="0" xfId="6" applyFont="1" applyAlignment="1">
      <alignment horizontal="right"/>
    </xf>
    <xf numFmtId="0" fontId="6" fillId="0" borderId="0" xfId="6" applyFont="1"/>
    <xf numFmtId="0" fontId="27" fillId="0" borderId="0" xfId="6" applyFont="1"/>
    <xf numFmtId="0" fontId="32" fillId="2" borderId="11" xfId="6" applyFont="1" applyFill="1" applyBorder="1" applyAlignment="1">
      <alignment horizontal="center"/>
    </xf>
    <xf numFmtId="0" fontId="32" fillId="0" borderId="11" xfId="6" quotePrefix="1" applyFont="1" applyBorder="1"/>
    <xf numFmtId="0" fontId="32" fillId="0" borderId="0" xfId="6" quotePrefix="1" applyFont="1" applyBorder="1"/>
    <xf numFmtId="0" fontId="16" fillId="4" borderId="11" xfId="6" applyFont="1" applyFill="1" applyBorder="1"/>
    <xf numFmtId="0" fontId="16" fillId="4" borderId="11" xfId="6" applyFont="1" applyFill="1" applyBorder="1" applyAlignment="1">
      <alignment horizontal="center"/>
    </xf>
    <xf numFmtId="0" fontId="16" fillId="4" borderId="11" xfId="6" applyFont="1" applyFill="1" applyBorder="1" applyAlignment="1">
      <alignment horizontal="right"/>
    </xf>
    <xf numFmtId="0" fontId="31" fillId="0" borderId="0" xfId="6" applyBorder="1"/>
    <xf numFmtId="0" fontId="27" fillId="2" borderId="11" xfId="6" applyFont="1" applyFill="1" applyBorder="1"/>
    <xf numFmtId="0" fontId="27" fillId="2" borderId="11" xfId="6" applyFont="1" applyFill="1" applyBorder="1" applyAlignment="1">
      <alignment horizontal="center"/>
    </xf>
    <xf numFmtId="0" fontId="16" fillId="6" borderId="11" xfId="6" applyFont="1" applyFill="1" applyBorder="1" applyAlignment="1">
      <alignment horizontal="center"/>
    </xf>
    <xf numFmtId="2" fontId="27" fillId="6" borderId="11" xfId="6" applyNumberFormat="1" applyFont="1" applyFill="1" applyBorder="1" applyAlignment="1">
      <alignment horizontal="right"/>
    </xf>
    <xf numFmtId="0" fontId="27" fillId="6" borderId="11" xfId="6" applyFont="1" applyFill="1" applyBorder="1" applyAlignment="1">
      <alignment horizontal="center"/>
    </xf>
    <xf numFmtId="0" fontId="27" fillId="6" borderId="11" xfId="6" applyFont="1" applyFill="1" applyBorder="1" applyAlignment="1">
      <alignment horizontal="right"/>
    </xf>
    <xf numFmtId="0" fontId="32" fillId="0" borderId="0" xfId="6" quotePrefix="1" applyFont="1"/>
    <xf numFmtId="0" fontId="39" fillId="0" borderId="0" xfId="6" applyFont="1"/>
    <xf numFmtId="0" fontId="16" fillId="6" borderId="11" xfId="6" applyFont="1" applyFill="1" applyBorder="1"/>
    <xf numFmtId="0" fontId="40" fillId="0" borderId="0" xfId="6" applyFont="1" applyAlignment="1">
      <alignment horizontal="left"/>
    </xf>
    <xf numFmtId="0" fontId="16" fillId="0" borderId="11" xfId="6" applyFont="1" applyBorder="1"/>
    <xf numFmtId="0" fontId="41" fillId="0" borderId="0" xfId="6" applyFont="1" applyAlignment="1">
      <alignment horizontal="left" indent="1"/>
    </xf>
    <xf numFmtId="0" fontId="40" fillId="0" borderId="0" xfId="6" applyFont="1"/>
    <xf numFmtId="0" fontId="27" fillId="9" borderId="11" xfId="6" applyFont="1" applyFill="1" applyBorder="1" applyAlignment="1">
      <alignment horizontal="left"/>
    </xf>
    <xf numFmtId="0" fontId="27" fillId="2" borderId="40" xfId="6" applyFont="1" applyFill="1" applyBorder="1" applyAlignment="1">
      <alignment horizontal="center"/>
    </xf>
    <xf numFmtId="0" fontId="31" fillId="9" borderId="11" xfId="0" applyFont="1" applyFill="1" applyBorder="1"/>
    <xf numFmtId="0" fontId="31" fillId="9" borderId="11" xfId="6" applyFont="1" applyFill="1" applyBorder="1"/>
    <xf numFmtId="0" fontId="27" fillId="4" borderId="41" xfId="6" applyFont="1" applyFill="1" applyBorder="1" applyAlignment="1">
      <alignment horizontal="left"/>
    </xf>
    <xf numFmtId="0" fontId="0" fillId="8" borderId="11" xfId="0" applyFill="1" applyBorder="1"/>
    <xf numFmtId="0" fontId="33" fillId="0" borderId="0" xfId="6" applyFont="1"/>
    <xf numFmtId="0" fontId="6" fillId="0" borderId="0" xfId="6" applyFont="1" applyAlignment="1">
      <alignment horizontal="left" vertical="center" indent="1"/>
    </xf>
    <xf numFmtId="0" fontId="27" fillId="0" borderId="0" xfId="6" applyFont="1" applyAlignment="1">
      <alignment horizontal="center" vertical="center"/>
    </xf>
    <xf numFmtId="0" fontId="27" fillId="0" borderId="0" xfId="6" applyFont="1" applyAlignment="1">
      <alignment horizontal="left" vertical="center" indent="1"/>
    </xf>
    <xf numFmtId="0" fontId="31" fillId="0" borderId="0" xfId="6" applyAlignment="1">
      <alignment vertical="center"/>
    </xf>
    <xf numFmtId="0" fontId="43" fillId="0" borderId="0" xfId="6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27" fillId="0" borderId="0" xfId="6" applyFont="1" applyAlignment="1">
      <alignment horizontal="left" vertical="center"/>
    </xf>
    <xf numFmtId="0" fontId="6" fillId="0" borderId="0" xfId="6" applyFont="1" applyAlignment="1">
      <alignment horizontal="left" indent="1"/>
    </xf>
    <xf numFmtId="0" fontId="16" fillId="4" borderId="40" xfId="6" applyFont="1" applyFill="1" applyBorder="1"/>
    <xf numFmtId="0" fontId="16" fillId="4" borderId="40" xfId="6" applyFont="1" applyFill="1" applyBorder="1" applyAlignment="1">
      <alignment horizontal="center"/>
    </xf>
    <xf numFmtId="0" fontId="16" fillId="2" borderId="23" xfId="6" applyFont="1" applyFill="1" applyBorder="1"/>
    <xf numFmtId="0" fontId="16" fillId="2" borderId="23" xfId="6" applyFont="1" applyFill="1" applyBorder="1" applyAlignment="1">
      <alignment horizontal="center"/>
    </xf>
    <xf numFmtId="0" fontId="31" fillId="0" borderId="0" xfId="6" applyAlignment="1">
      <alignment horizontal="left" indent="1"/>
    </xf>
    <xf numFmtId="0" fontId="16" fillId="7" borderId="11" xfId="6" applyFont="1" applyFill="1" applyBorder="1" applyAlignment="1">
      <alignment horizontal="center"/>
    </xf>
    <xf numFmtId="0" fontId="16" fillId="2" borderId="19" xfId="6" applyFont="1" applyFill="1" applyBorder="1"/>
    <xf numFmtId="0" fontId="16" fillId="2" borderId="19" xfId="6" applyFont="1" applyFill="1" applyBorder="1" applyAlignment="1">
      <alignment horizontal="center"/>
    </xf>
    <xf numFmtId="0" fontId="27" fillId="0" borderId="11" xfId="6" applyFont="1" applyBorder="1"/>
    <xf numFmtId="0" fontId="16" fillId="2" borderId="17" xfId="6" applyFont="1" applyFill="1" applyBorder="1"/>
    <xf numFmtId="0" fontId="16" fillId="2" borderId="17" xfId="6" applyFont="1" applyFill="1" applyBorder="1" applyAlignment="1">
      <alignment horizontal="center"/>
    </xf>
    <xf numFmtId="0" fontId="27" fillId="0" borderId="0" xfId="6" applyFont="1" applyAlignment="1">
      <alignment horizontal="center"/>
    </xf>
    <xf numFmtId="0" fontId="16" fillId="0" borderId="11" xfId="6" applyFont="1" applyBorder="1" applyAlignment="1">
      <alignment horizontal="center"/>
    </xf>
    <xf numFmtId="0" fontId="27" fillId="0" borderId="0" xfId="6" applyFont="1" applyBorder="1"/>
    <xf numFmtId="0" fontId="27" fillId="0" borderId="11" xfId="6" applyFont="1" applyBorder="1" applyAlignment="1">
      <alignment horizontal="center"/>
    </xf>
    <xf numFmtId="0" fontId="27" fillId="2" borderId="23" xfId="6" applyFont="1" applyFill="1" applyBorder="1" applyAlignment="1">
      <alignment horizontal="center"/>
    </xf>
    <xf numFmtId="0" fontId="27" fillId="2" borderId="19" xfId="6" applyFont="1" applyFill="1" applyBorder="1" applyAlignment="1">
      <alignment horizontal="center"/>
    </xf>
    <xf numFmtId="0" fontId="27" fillId="2" borderId="17" xfId="6" applyFont="1" applyFill="1" applyBorder="1" applyAlignment="1">
      <alignment horizontal="center"/>
    </xf>
    <xf numFmtId="0" fontId="16" fillId="0" borderId="0" xfId="6" applyFont="1"/>
    <xf numFmtId="0" fontId="7" fillId="4" borderId="11" xfId="6" applyFont="1" applyFill="1" applyBorder="1" applyAlignment="1">
      <alignment horizontal="center"/>
    </xf>
    <xf numFmtId="0" fontId="27" fillId="0" borderId="11" xfId="6" quotePrefix="1" applyFont="1" applyBorder="1" applyAlignment="1">
      <alignment horizontal="center"/>
    </xf>
    <xf numFmtId="0" fontId="27" fillId="0" borderId="0" xfId="6" applyFont="1" applyAlignment="1">
      <alignment horizontal="left" indent="3"/>
    </xf>
    <xf numFmtId="0" fontId="31" fillId="2" borderId="11" xfId="6" applyFill="1" applyBorder="1" applyAlignment="1">
      <alignment horizontal="center"/>
    </xf>
    <xf numFmtId="0" fontId="31" fillId="6" borderId="11" xfId="6" applyFill="1" applyBorder="1" applyAlignment="1">
      <alignment horizontal="center"/>
    </xf>
    <xf numFmtId="0" fontId="31" fillId="0" borderId="11" xfId="6" applyBorder="1" applyAlignment="1">
      <alignment horizontal="center"/>
    </xf>
    <xf numFmtId="0" fontId="32" fillId="0" borderId="0" xfId="6" quotePrefix="1" applyFont="1" applyAlignment="1">
      <alignment horizontal="left" indent="2"/>
    </xf>
    <xf numFmtId="0" fontId="16" fillId="0" borderId="0" xfId="6" quotePrefix="1" applyFont="1" applyAlignment="1">
      <alignment horizontal="left" indent="2"/>
    </xf>
    <xf numFmtId="0" fontId="44" fillId="0" borderId="0" xfId="6" applyFont="1" applyAlignment="1">
      <alignment horizontal="left" indent="2"/>
    </xf>
    <xf numFmtId="0" fontId="31" fillId="0" borderId="40" xfId="6" applyBorder="1" applyAlignment="1">
      <alignment horizontal="center"/>
    </xf>
    <xf numFmtId="0" fontId="27" fillId="0" borderId="40" xfId="6" quotePrefix="1" applyNumberFormat="1" applyFont="1" applyBorder="1" applyAlignment="1">
      <alignment horizontal="center"/>
    </xf>
    <xf numFmtId="0" fontId="27" fillId="0" borderId="40" xfId="6" quotePrefix="1" applyFont="1" applyBorder="1" applyAlignment="1">
      <alignment horizontal="center"/>
    </xf>
    <xf numFmtId="0" fontId="27" fillId="0" borderId="40" xfId="6" applyFont="1" applyBorder="1" applyAlignment="1">
      <alignment horizontal="center"/>
    </xf>
    <xf numFmtId="0" fontId="16" fillId="0" borderId="42" xfId="6" applyFont="1" applyBorder="1"/>
    <xf numFmtId="0" fontId="16" fillId="4" borderId="16" xfId="6" applyFont="1" applyFill="1" applyBorder="1" applyAlignment="1">
      <alignment horizontal="center"/>
    </xf>
    <xf numFmtId="0" fontId="16" fillId="4" borderId="15" xfId="6" applyFont="1" applyFill="1" applyBorder="1" applyAlignment="1">
      <alignment horizontal="center"/>
    </xf>
    <xf numFmtId="0" fontId="16" fillId="4" borderId="14" xfId="6" applyFont="1" applyFill="1" applyBorder="1" applyAlignment="1">
      <alignment horizontal="center"/>
    </xf>
    <xf numFmtId="0" fontId="16" fillId="4" borderId="23" xfId="6" applyFont="1" applyFill="1" applyBorder="1"/>
    <xf numFmtId="0" fontId="16" fillId="2" borderId="3" xfId="6" applyFont="1" applyFill="1" applyBorder="1" applyAlignment="1">
      <alignment horizontal="center"/>
    </xf>
    <xf numFmtId="0" fontId="16" fillId="2" borderId="13" xfId="6" applyFont="1" applyFill="1" applyBorder="1" applyAlignment="1">
      <alignment horizontal="center"/>
    </xf>
    <xf numFmtId="0" fontId="16" fillId="2" borderId="4" xfId="6" applyFont="1" applyFill="1" applyBorder="1" applyAlignment="1">
      <alignment horizontal="center"/>
    </xf>
    <xf numFmtId="0" fontId="27" fillId="0" borderId="0" xfId="6" applyFont="1" applyAlignment="1">
      <alignment horizontal="left" indent="1"/>
    </xf>
    <xf numFmtId="0" fontId="16" fillId="4" borderId="19" xfId="6" applyFont="1" applyFill="1" applyBorder="1"/>
    <xf numFmtId="0" fontId="16" fillId="2" borderId="12" xfId="6" applyFont="1" applyFill="1" applyBorder="1" applyAlignment="1">
      <alignment horizontal="center"/>
    </xf>
    <xf numFmtId="0" fontId="16" fillId="2" borderId="11" xfId="6" applyFont="1" applyFill="1" applyBorder="1" applyAlignment="1">
      <alignment horizontal="center"/>
    </xf>
    <xf numFmtId="0" fontId="16" fillId="2" borderId="10" xfId="6" applyFont="1" applyFill="1" applyBorder="1" applyAlignment="1">
      <alignment horizontal="center"/>
    </xf>
    <xf numFmtId="0" fontId="16" fillId="4" borderId="18" xfId="6" applyFont="1" applyFill="1" applyBorder="1"/>
    <xf numFmtId="0" fontId="16" fillId="2" borderId="43" xfId="6" applyFont="1" applyFill="1" applyBorder="1" applyAlignment="1">
      <alignment horizontal="center"/>
    </xf>
    <xf numFmtId="0" fontId="16" fillId="2" borderId="40" xfId="6" applyFont="1" applyFill="1" applyBorder="1" applyAlignment="1">
      <alignment horizontal="center"/>
    </xf>
    <xf numFmtId="0" fontId="16" fillId="2" borderId="44" xfId="6" applyFont="1" applyFill="1" applyBorder="1" applyAlignment="1">
      <alignment horizontal="center"/>
    </xf>
    <xf numFmtId="0" fontId="16" fillId="4" borderId="17" xfId="6" applyFont="1" applyFill="1" applyBorder="1"/>
    <xf numFmtId="0" fontId="16" fillId="2" borderId="5" xfId="6" applyFont="1" applyFill="1" applyBorder="1" applyAlignment="1">
      <alignment horizontal="center"/>
    </xf>
    <xf numFmtId="0" fontId="16" fillId="2" borderId="9" xfId="6" applyFont="1" applyFill="1" applyBorder="1" applyAlignment="1">
      <alignment horizontal="center"/>
    </xf>
    <xf numFmtId="0" fontId="16" fillId="2" borderId="6" xfId="6" applyFont="1" applyFill="1" applyBorder="1" applyAlignment="1">
      <alignment horizontal="center"/>
    </xf>
    <xf numFmtId="0" fontId="27" fillId="4" borderId="11" xfId="6" applyFont="1" applyFill="1" applyBorder="1"/>
    <xf numFmtId="165" fontId="27" fillId="0" borderId="11" xfId="6" applyNumberFormat="1" applyFont="1" applyBorder="1" applyAlignment="1">
      <alignment horizontal="right"/>
    </xf>
    <xf numFmtId="2" fontId="27" fillId="6" borderId="11" xfId="6" applyNumberFormat="1" applyFont="1" applyFill="1" applyBorder="1"/>
    <xf numFmtId="0" fontId="27" fillId="6" borderId="11" xfId="6" applyFont="1" applyFill="1" applyBorder="1"/>
    <xf numFmtId="0" fontId="45" fillId="0" borderId="0" xfId="6" quotePrefix="1" applyFont="1"/>
    <xf numFmtId="0" fontId="25" fillId="0" borderId="0" xfId="6" quotePrefix="1" applyFont="1"/>
    <xf numFmtId="0" fontId="2" fillId="0" borderId="0" xfId="0" applyFont="1" applyFill="1" applyBorder="1" applyAlignment="1">
      <alignment horizontal="left" indent="2"/>
    </xf>
    <xf numFmtId="0" fontId="0" fillId="2" borderId="23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47" fillId="0" borderId="42" xfId="4" applyFont="1" applyFill="1" applyBorder="1" applyAlignment="1">
      <alignment horizontal="left" vertical="center" indent="2"/>
    </xf>
    <xf numFmtId="0" fontId="46" fillId="0" borderId="0" xfId="4"/>
    <xf numFmtId="0" fontId="2" fillId="0" borderId="0" xfId="4" applyFont="1" applyFill="1" applyBorder="1" applyAlignment="1">
      <alignment horizontal="left" indent="2"/>
    </xf>
    <xf numFmtId="0" fontId="35" fillId="0" borderId="0" xfId="4" applyFont="1" applyFill="1" applyBorder="1" applyAlignment="1">
      <alignment horizontal="left" vertical="center" indent="2"/>
    </xf>
    <xf numFmtId="0" fontId="48" fillId="0" borderId="2" xfId="4" applyFont="1" applyBorder="1"/>
    <xf numFmtId="0" fontId="46" fillId="0" borderId="45" xfId="4" applyBorder="1"/>
    <xf numFmtId="0" fontId="46" fillId="0" borderId="47" xfId="4" applyBorder="1"/>
    <xf numFmtId="0" fontId="8" fillId="0" borderId="16" xfId="4" applyFont="1" applyBorder="1"/>
    <xf numFmtId="0" fontId="8" fillId="0" borderId="15" xfId="4" applyFont="1" applyBorder="1"/>
    <xf numFmtId="0" fontId="8" fillId="0" borderId="14" xfId="4" applyFont="1" applyBorder="1"/>
    <xf numFmtId="0" fontId="46" fillId="0" borderId="31" xfId="4" applyBorder="1"/>
    <xf numFmtId="0" fontId="46" fillId="0" borderId="32" xfId="4" applyBorder="1"/>
    <xf numFmtId="0" fontId="48" fillId="0" borderId="0" xfId="4" applyFont="1" applyBorder="1"/>
    <xf numFmtId="0" fontId="46" fillId="0" borderId="3" xfId="4" applyBorder="1"/>
    <xf numFmtId="0" fontId="46" fillId="3" borderId="13" xfId="4" applyFill="1" applyBorder="1"/>
    <xf numFmtId="0" fontId="46" fillId="0" borderId="12" xfId="4" applyBorder="1"/>
    <xf numFmtId="0" fontId="46" fillId="3" borderId="11" xfId="4" applyFill="1" applyBorder="1"/>
    <xf numFmtId="0" fontId="46" fillId="0" borderId="5" xfId="4" applyBorder="1"/>
    <xf numFmtId="0" fontId="46" fillId="3" borderId="9" xfId="4" applyFill="1" applyBorder="1"/>
    <xf numFmtId="0" fontId="46" fillId="0" borderId="0" xfId="4" applyBorder="1"/>
    <xf numFmtId="0" fontId="46" fillId="0" borderId="48" xfId="4" applyBorder="1"/>
    <xf numFmtId="0" fontId="46" fillId="0" borderId="49" xfId="4" applyBorder="1"/>
    <xf numFmtId="0" fontId="8" fillId="0" borderId="0" xfId="4" applyFont="1"/>
    <xf numFmtId="0" fontId="15" fillId="0" borderId="0" xfId="4" applyFont="1"/>
    <xf numFmtId="0" fontId="8" fillId="0" borderId="16" xfId="4" applyFont="1" applyFill="1" applyBorder="1"/>
    <xf numFmtId="0" fontId="8" fillId="0" borderId="14" xfId="4" applyFont="1" applyFill="1" applyBorder="1" applyAlignment="1">
      <alignment horizontal="center"/>
    </xf>
    <xf numFmtId="0" fontId="8" fillId="0" borderId="16" xfId="4" applyFont="1" applyFill="1" applyBorder="1" applyAlignment="1">
      <alignment horizontal="left"/>
    </xf>
    <xf numFmtId="0" fontId="8" fillId="0" borderId="15" xfId="4" applyFont="1" applyFill="1" applyBorder="1" applyAlignment="1">
      <alignment horizontal="center"/>
    </xf>
    <xf numFmtId="0" fontId="8" fillId="0" borderId="14" xfId="4" applyFont="1" applyFill="1" applyBorder="1"/>
    <xf numFmtId="0" fontId="15" fillId="0" borderId="23" xfId="4" applyFont="1" applyFill="1" applyBorder="1"/>
    <xf numFmtId="0" fontId="46" fillId="0" borderId="23" xfId="4" applyBorder="1" applyAlignment="1">
      <alignment horizontal="center"/>
    </xf>
    <xf numFmtId="0" fontId="15" fillId="2" borderId="3" xfId="4" applyFont="1" applyFill="1" applyBorder="1"/>
    <xf numFmtId="0" fontId="15" fillId="3" borderId="13" xfId="4" applyFont="1" applyFill="1" applyBorder="1" applyAlignment="1">
      <alignment horizontal="center"/>
    </xf>
    <xf numFmtId="2" fontId="15" fillId="2" borderId="13" xfId="4" applyNumberFormat="1" applyFont="1" applyFill="1" applyBorder="1"/>
    <xf numFmtId="2" fontId="15" fillId="3" borderId="4" xfId="4" applyNumberFormat="1" applyFont="1" applyFill="1" applyBorder="1"/>
    <xf numFmtId="0" fontId="15" fillId="0" borderId="19" xfId="4" applyFont="1" applyFill="1" applyBorder="1"/>
    <xf numFmtId="0" fontId="46" fillId="0" borderId="19" xfId="4" applyBorder="1" applyAlignment="1">
      <alignment horizontal="center"/>
    </xf>
    <xf numFmtId="0" fontId="15" fillId="2" borderId="12" xfId="4" applyFont="1" applyFill="1" applyBorder="1"/>
    <xf numFmtId="0" fontId="15" fillId="3" borderId="11" xfId="4" applyFont="1" applyFill="1" applyBorder="1" applyAlignment="1">
      <alignment horizontal="center"/>
    </xf>
    <xf numFmtId="2" fontId="15" fillId="2" borderId="11" xfId="4" applyNumberFormat="1" applyFont="1" applyFill="1" applyBorder="1"/>
    <xf numFmtId="2" fontId="15" fillId="3" borderId="10" xfId="4" applyNumberFormat="1" applyFont="1" applyFill="1" applyBorder="1"/>
    <xf numFmtId="0" fontId="15" fillId="0" borderId="18" xfId="4" applyFont="1" applyFill="1" applyBorder="1"/>
    <xf numFmtId="0" fontId="46" fillId="0" borderId="18" xfId="4" applyBorder="1" applyAlignment="1">
      <alignment horizontal="center"/>
    </xf>
    <xf numFmtId="0" fontId="15" fillId="0" borderId="17" xfId="4" applyFont="1" applyFill="1" applyBorder="1"/>
    <xf numFmtId="0" fontId="46" fillId="0" borderId="17" xfId="4" applyBorder="1" applyAlignment="1">
      <alignment horizontal="center"/>
    </xf>
    <xf numFmtId="0" fontId="15" fillId="2" borderId="5" xfId="4" applyFont="1" applyFill="1" applyBorder="1"/>
    <xf numFmtId="0" fontId="15" fillId="3" borderId="9" xfId="4" applyFont="1" applyFill="1" applyBorder="1"/>
    <xf numFmtId="0" fontId="15" fillId="2" borderId="9" xfId="4" applyFont="1" applyFill="1" applyBorder="1"/>
    <xf numFmtId="0" fontId="15" fillId="3" borderId="6" xfId="4" applyFont="1" applyFill="1" applyBorder="1"/>
    <xf numFmtId="0" fontId="8" fillId="0" borderId="8" xfId="4" applyFont="1" applyBorder="1" applyAlignment="1">
      <alignment horizontal="right"/>
    </xf>
    <xf numFmtId="2" fontId="15" fillId="3" borderId="7" xfId="4" applyNumberFormat="1" applyFont="1" applyFill="1" applyBorder="1"/>
    <xf numFmtId="0" fontId="34" fillId="0" borderId="0" xfId="1" applyAlignment="1" applyProtection="1"/>
    <xf numFmtId="0" fontId="33" fillId="0" borderId="0" xfId="6" applyFont="1" applyAlignment="1">
      <alignment vertical="center"/>
    </xf>
    <xf numFmtId="0" fontId="54" fillId="0" borderId="0" xfId="6" applyFont="1" applyFill="1" applyBorder="1" applyAlignment="1">
      <alignment horizontal="left" vertical="center" indent="1"/>
    </xf>
    <xf numFmtId="0" fontId="54" fillId="0" borderId="0" xfId="6" applyFont="1" applyAlignment="1">
      <alignment vertical="center"/>
    </xf>
    <xf numFmtId="0" fontId="16" fillId="0" borderId="0" xfId="6" applyFont="1" applyAlignment="1">
      <alignment horizontal="left" vertical="center" indent="2"/>
    </xf>
    <xf numFmtId="0" fontId="54" fillId="0" borderId="0" xfId="6" applyFont="1" applyAlignment="1">
      <alignment horizontal="left" vertical="center" indent="1"/>
    </xf>
    <xf numFmtId="0" fontId="27" fillId="0" borderId="0" xfId="6" applyFont="1" applyAlignment="1">
      <alignment vertical="center"/>
    </xf>
    <xf numFmtId="0" fontId="27" fillId="0" borderId="0" xfId="6" applyFont="1" applyAlignment="1">
      <alignment horizontal="left" vertical="center" indent="3"/>
    </xf>
    <xf numFmtId="0" fontId="27" fillId="0" borderId="0" xfId="6" applyFont="1" applyAlignment="1">
      <alignment horizontal="left" vertical="center" indent="4"/>
    </xf>
    <xf numFmtId="0" fontId="16" fillId="4" borderId="11" xfId="6" applyFont="1" applyFill="1" applyBorder="1" applyAlignment="1">
      <alignment horizontal="center" vertical="center"/>
    </xf>
    <xf numFmtId="0" fontId="16" fillId="4" borderId="11" xfId="6" applyFont="1" applyFill="1" applyBorder="1" applyAlignment="1">
      <alignment horizontal="left" vertical="center"/>
    </xf>
    <xf numFmtId="0" fontId="16" fillId="4" borderId="11" xfId="6" applyFont="1" applyFill="1" applyBorder="1" applyAlignment="1">
      <alignment horizontal="center" vertical="center" wrapText="1"/>
    </xf>
    <xf numFmtId="2" fontId="16" fillId="6" borderId="11" xfId="6" applyNumberFormat="1" applyFont="1" applyFill="1" applyBorder="1"/>
    <xf numFmtId="0" fontId="16" fillId="0" borderId="11" xfId="6" applyFont="1" applyFill="1" applyBorder="1" applyAlignment="1">
      <alignment horizontal="center"/>
    </xf>
    <xf numFmtId="2" fontId="27" fillId="0" borderId="11" xfId="6" applyNumberFormat="1" applyFont="1" applyBorder="1"/>
    <xf numFmtId="2" fontId="16" fillId="0" borderId="11" xfId="6" applyNumberFormat="1" applyFont="1" applyBorder="1"/>
    <xf numFmtId="0" fontId="16" fillId="0" borderId="0" xfId="6" quotePrefix="1" applyFont="1" applyAlignment="1">
      <alignment horizontal="left" indent="3"/>
    </xf>
    <xf numFmtId="0" fontId="16" fillId="0" borderId="0" xfId="6" quotePrefix="1" applyFont="1"/>
    <xf numFmtId="0" fontId="7" fillId="10" borderId="26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vertical="center" wrapText="1"/>
    </xf>
    <xf numFmtId="0" fontId="0" fillId="10" borderId="15" xfId="0" applyFill="1" applyBorder="1" applyAlignment="1">
      <alignment vertical="center" wrapText="1"/>
    </xf>
    <xf numFmtId="0" fontId="0" fillId="10" borderId="14" xfId="0" applyFill="1" applyBorder="1" applyAlignment="1">
      <alignment vertical="center" wrapText="1"/>
    </xf>
    <xf numFmtId="0" fontId="0" fillId="11" borderId="39" xfId="0" applyFill="1" applyBorder="1" applyAlignment="1">
      <alignment vertical="center" wrapText="1"/>
    </xf>
    <xf numFmtId="0" fontId="0" fillId="11" borderId="11" xfId="0" applyFill="1" applyBorder="1" applyAlignment="1">
      <alignment vertical="center" wrapText="1"/>
    </xf>
    <xf numFmtId="0" fontId="0" fillId="11" borderId="21" xfId="0" applyFill="1" applyBorder="1" applyAlignment="1">
      <alignment vertical="center" wrapText="1"/>
    </xf>
    <xf numFmtId="0" fontId="0" fillId="11" borderId="13" xfId="0" applyFill="1" applyBorder="1" applyAlignment="1">
      <alignment vertical="center" wrapText="1"/>
    </xf>
    <xf numFmtId="0" fontId="0" fillId="11" borderId="4" xfId="0" applyFill="1" applyBorder="1" applyAlignment="1">
      <alignment vertical="center" wrapText="1"/>
    </xf>
    <xf numFmtId="0" fontId="0" fillId="11" borderId="10" xfId="0" applyFill="1" applyBorder="1" applyAlignment="1">
      <alignment vertical="center" wrapText="1"/>
    </xf>
    <xf numFmtId="0" fontId="0" fillId="11" borderId="20" xfId="0" applyFill="1" applyBorder="1" applyAlignment="1">
      <alignment vertical="center" wrapText="1"/>
    </xf>
    <xf numFmtId="0" fontId="0" fillId="11" borderId="9" xfId="0" applyFill="1" applyBorder="1" applyAlignment="1">
      <alignment vertical="center" wrapText="1"/>
    </xf>
    <xf numFmtId="0" fontId="0" fillId="11" borderId="6" xfId="0" applyFill="1" applyBorder="1" applyAlignment="1">
      <alignment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39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0" borderId="34" xfId="0" applyFill="1" applyBorder="1" applyAlignment="1">
      <alignment vertical="center" wrapText="1"/>
    </xf>
    <xf numFmtId="0" fontId="0" fillId="11" borderId="28" xfId="0" applyFill="1" applyBorder="1" applyAlignment="1">
      <alignment vertical="center" wrapText="1"/>
    </xf>
    <xf numFmtId="0" fontId="0" fillId="11" borderId="41" xfId="0" applyFill="1" applyBorder="1" applyAlignment="1">
      <alignment vertical="center" wrapText="1"/>
    </xf>
    <xf numFmtId="0" fontId="0" fillId="11" borderId="27" xfId="0" applyFill="1" applyBorder="1" applyAlignment="1">
      <alignment vertical="center" wrapText="1"/>
    </xf>
    <xf numFmtId="0" fontId="0" fillId="10" borderId="16" xfId="0" applyFill="1" applyBorder="1" applyAlignment="1">
      <alignment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166" fontId="0" fillId="0" borderId="0" xfId="0" applyNumberFormat="1"/>
    <xf numFmtId="0" fontId="0" fillId="3" borderId="10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2" borderId="13" xfId="0" applyNumberFormat="1" applyFill="1" applyBorder="1"/>
    <xf numFmtId="4" fontId="0" fillId="2" borderId="11" xfId="0" applyNumberFormat="1" applyFill="1" applyBorder="1"/>
    <xf numFmtId="4" fontId="0" fillId="3" borderId="10" xfId="0" applyNumberFormat="1" applyFill="1" applyBorder="1" applyAlignment="1">
      <alignment horizontal="right"/>
    </xf>
    <xf numFmtId="4" fontId="0" fillId="2" borderId="9" xfId="0" applyNumberFormat="1" applyFill="1" applyBorder="1"/>
    <xf numFmtId="4" fontId="15" fillId="3" borderId="7" xfId="0" applyNumberFormat="1" applyFont="1" applyFill="1" applyBorder="1"/>
    <xf numFmtId="4" fontId="0" fillId="3" borderId="4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31" xfId="4" applyFont="1" applyBorder="1"/>
    <xf numFmtId="0" fontId="0" fillId="11" borderId="29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6" xfId="0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indent="2"/>
    </xf>
    <xf numFmtId="0" fontId="8" fillId="0" borderId="3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8" fillId="0" borderId="6" xfId="0" applyFont="1" applyBorder="1" applyAlignment="1">
      <alignment horizontal="left" indent="2"/>
    </xf>
    <xf numFmtId="0" fontId="6" fillId="0" borderId="0" xfId="4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23" fillId="4" borderId="48" xfId="5" applyFont="1" applyFill="1" applyBorder="1" applyAlignment="1">
      <alignment horizontal="left"/>
    </xf>
    <xf numFmtId="0" fontId="23" fillId="4" borderId="2" xfId="5" applyFont="1" applyFill="1" applyBorder="1" applyAlignment="1">
      <alignment horizontal="left"/>
    </xf>
    <xf numFmtId="0" fontId="23" fillId="4" borderId="49" xfId="5" applyFont="1" applyFill="1" applyBorder="1" applyAlignment="1">
      <alignment horizontal="left"/>
    </xf>
    <xf numFmtId="0" fontId="23" fillId="4" borderId="45" xfId="5" applyFont="1" applyFill="1" applyBorder="1" applyAlignment="1">
      <alignment horizontal="left"/>
    </xf>
    <xf numFmtId="0" fontId="23" fillId="4" borderId="46" xfId="5" applyFont="1" applyFill="1" applyBorder="1" applyAlignment="1">
      <alignment horizontal="left"/>
    </xf>
    <xf numFmtId="0" fontId="23" fillId="4" borderId="47" xfId="5" applyFont="1" applyFill="1" applyBorder="1" applyAlignment="1">
      <alignment horizontal="left"/>
    </xf>
    <xf numFmtId="0" fontId="25" fillId="4" borderId="31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23" fillId="4" borderId="32" xfId="5" applyFont="1" applyFill="1" applyBorder="1" applyAlignment="1">
      <alignment horizontal="left"/>
    </xf>
    <xf numFmtId="0" fontId="23" fillId="4" borderId="31" xfId="5" applyFont="1" applyFill="1" applyBorder="1" applyAlignment="1">
      <alignment horizontal="left"/>
    </xf>
    <xf numFmtId="0" fontId="38" fillId="0" borderId="0" xfId="1" applyFont="1" applyAlignment="1" applyProtection="1">
      <alignment horizontal="center"/>
    </xf>
    <xf numFmtId="0" fontId="33" fillId="8" borderId="42" xfId="6" applyFont="1" applyFill="1" applyBorder="1" applyAlignment="1">
      <alignment horizontal="left" indent="1"/>
    </xf>
    <xf numFmtId="0" fontId="33" fillId="8" borderId="1" xfId="6" applyFont="1" applyFill="1" applyBorder="1" applyAlignment="1">
      <alignment horizontal="left" indent="1"/>
    </xf>
    <xf numFmtId="0" fontId="33" fillId="8" borderId="50" xfId="6" applyFont="1" applyFill="1" applyBorder="1" applyAlignment="1">
      <alignment horizontal="left" indent="1"/>
    </xf>
    <xf numFmtId="0" fontId="33" fillId="8" borderId="51" xfId="6" applyFont="1" applyFill="1" applyBorder="1" applyAlignment="1">
      <alignment horizontal="left" indent="1"/>
    </xf>
    <xf numFmtId="0" fontId="33" fillId="8" borderId="0" xfId="6" applyFont="1" applyFill="1" applyBorder="1" applyAlignment="1">
      <alignment horizontal="left" indent="1"/>
    </xf>
    <xf numFmtId="0" fontId="33" fillId="8" borderId="52" xfId="6" applyFont="1" applyFill="1" applyBorder="1" applyAlignment="1">
      <alignment horizontal="left" indent="1"/>
    </xf>
    <xf numFmtId="0" fontId="33" fillId="8" borderId="53" xfId="6" applyFont="1" applyFill="1" applyBorder="1" applyAlignment="1">
      <alignment horizontal="left" indent="1"/>
    </xf>
    <xf numFmtId="0" fontId="33" fillId="8" borderId="33" xfId="6" applyFont="1" applyFill="1" applyBorder="1" applyAlignment="1">
      <alignment horizontal="left" indent="1"/>
    </xf>
    <xf numFmtId="0" fontId="33" fillId="8" borderId="38" xfId="6" applyFont="1" applyFill="1" applyBorder="1" applyAlignment="1">
      <alignment horizontal="left" indent="1"/>
    </xf>
    <xf numFmtId="0" fontId="6" fillId="0" borderId="0" xfId="6" applyFont="1" applyFill="1" applyAlignment="1">
      <alignment horizontal="left" vertical="center" wrapText="1" indent="1"/>
    </xf>
    <xf numFmtId="0" fontId="5" fillId="0" borderId="0" xfId="6" applyFont="1" applyFill="1" applyAlignment="1">
      <alignment horizontal="left" vertical="center" wrapText="1" indent="2"/>
    </xf>
    <xf numFmtId="0" fontId="6" fillId="0" borderId="0" xfId="6" applyFont="1" applyFill="1" applyAlignment="1">
      <alignment horizontal="left" vertical="center" wrapText="1" indent="2"/>
    </xf>
    <xf numFmtId="0" fontId="16" fillId="0" borderId="33" xfId="6" applyFont="1" applyBorder="1" applyAlignment="1">
      <alignment horizontal="center"/>
    </xf>
    <xf numFmtId="0" fontId="16" fillId="0" borderId="0" xfId="6" applyFont="1" applyAlignment="1">
      <alignment horizontal="center"/>
    </xf>
    <xf numFmtId="0" fontId="33" fillId="2" borderId="41" xfId="6" applyFont="1" applyFill="1" applyBorder="1" applyAlignment="1">
      <alignment horizontal="center" vertical="center"/>
    </xf>
    <xf numFmtId="0" fontId="33" fillId="2" borderId="54" xfId="6" applyFont="1" applyFill="1" applyBorder="1" applyAlignment="1">
      <alignment horizontal="center" vertical="center"/>
    </xf>
    <xf numFmtId="0" fontId="33" fillId="2" borderId="39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31" fillId="0" borderId="0" xfId="6" applyAlignment="1">
      <alignment wrapText="1"/>
    </xf>
    <xf numFmtId="0" fontId="33" fillId="0" borderId="0" xfId="6" applyFont="1" applyFill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5" fillId="0" borderId="0" xfId="6" quotePrefix="1" applyFont="1" applyAlignment="1">
      <alignment horizontal="left" vertical="center" wrapText="1"/>
    </xf>
    <xf numFmtId="0" fontId="33" fillId="2" borderId="41" xfId="6" applyFont="1" applyFill="1" applyBorder="1" applyAlignment="1">
      <alignment horizontal="left" vertical="center" indent="1"/>
    </xf>
    <xf numFmtId="0" fontId="33" fillId="2" borderId="54" xfId="6" applyFont="1" applyFill="1" applyBorder="1" applyAlignment="1">
      <alignment horizontal="left" vertical="center" indent="1"/>
    </xf>
    <xf numFmtId="0" fontId="33" fillId="2" borderId="39" xfId="6" applyFont="1" applyFill="1" applyBorder="1" applyAlignment="1">
      <alignment horizontal="left" vertical="center" indent="1"/>
    </xf>
    <xf numFmtId="0" fontId="16" fillId="0" borderId="0" xfId="6" applyFont="1" applyAlignment="1">
      <alignment horizontal="left" vertical="center" wrapText="1"/>
    </xf>
    <xf numFmtId="0" fontId="55" fillId="0" borderId="0" xfId="6" applyFont="1" applyAlignment="1">
      <alignment horizontal="left" vertical="center" wrapText="1" indent="3"/>
    </xf>
    <xf numFmtId="0" fontId="31" fillId="0" borderId="0" xfId="6" applyAlignment="1">
      <alignment horizontal="left" vertical="center" wrapText="1" indent="3"/>
    </xf>
    <xf numFmtId="0" fontId="16" fillId="0" borderId="0" xfId="6" applyFont="1" applyAlignment="1">
      <alignment horizontal="left" vertical="center" wrapText="1" indent="4"/>
    </xf>
    <xf numFmtId="0" fontId="7" fillId="0" borderId="0" xfId="0" applyFont="1" applyFill="1" applyAlignment="1">
      <alignment horizontal="center" vertical="center" wrapText="1"/>
    </xf>
    <xf numFmtId="0" fontId="0" fillId="0" borderId="11" xfId="0" applyBorder="1"/>
    <xf numFmtId="9" fontId="0" fillId="0" borderId="11" xfId="0" applyNumberFormat="1" applyBorder="1"/>
    <xf numFmtId="0" fontId="8" fillId="12" borderId="11" xfId="0" applyFont="1" applyFill="1" applyBorder="1" applyAlignment="1">
      <alignment horizontal="center"/>
    </xf>
    <xf numFmtId="9" fontId="15" fillId="3" borderId="11" xfId="10" applyFont="1" applyFill="1" applyBorder="1"/>
    <xf numFmtId="2" fontId="15" fillId="3" borderId="10" xfId="0" applyNumberFormat="1" applyFont="1" applyFill="1" applyBorder="1"/>
    <xf numFmtId="0" fontId="0" fillId="0" borderId="0" xfId="0" quotePrefix="1" applyFill="1"/>
    <xf numFmtId="0" fontId="8" fillId="0" borderId="0" xfId="7" applyFont="1" applyFill="1" applyBorder="1"/>
    <xf numFmtId="4" fontId="15" fillId="2" borderId="11" xfId="0" applyNumberFormat="1" applyFont="1" applyFill="1" applyBorder="1"/>
    <xf numFmtId="4" fontId="15" fillId="3" borderId="11" xfId="0" applyNumberFormat="1" applyFont="1" applyFill="1" applyBorder="1"/>
    <xf numFmtId="4" fontId="8" fillId="3" borderId="11" xfId="0" applyNumberFormat="1" applyFont="1" applyFill="1" applyBorder="1"/>
    <xf numFmtId="4" fontId="7" fillId="3" borderId="11" xfId="0" applyNumberFormat="1" applyFont="1" applyFill="1" applyBorder="1"/>
  </cellXfs>
  <cellStyles count="11">
    <cellStyle name="Hyperlink 2" xfId="1"/>
    <cellStyle name="Kesk" xfId="2"/>
    <cellStyle name="Normal" xfId="0" builtinId="0"/>
    <cellStyle name="Normal 2" xfId="3"/>
    <cellStyle name="Normal 3" xfId="4"/>
    <cellStyle name="Normal_ARVE" xfId="5"/>
    <cellStyle name="Normal_Loeng_1_7" xfId="6"/>
    <cellStyle name="Normal_Sheet1" xfId="7"/>
    <cellStyle name="Pealkiri" xfId="8"/>
    <cellStyle name="Percent" xfId="10" builtinId="5"/>
    <cellStyle name="Suur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22" fmlaLink="$I$10" max="20" min="1" page="10" val="1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10</xdr:col>
          <xdr:colOff>0</xdr:colOff>
          <xdr:row>11</xdr:row>
          <xdr:rowOff>9525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20</xdr:row>
      <xdr:rowOff>57150</xdr:rowOff>
    </xdr:from>
    <xdr:to>
      <xdr:col>3</xdr:col>
      <xdr:colOff>114300</xdr:colOff>
      <xdr:row>26</xdr:row>
      <xdr:rowOff>66675</xdr:rowOff>
    </xdr:to>
    <xdr:sp macro="" textlink="">
      <xdr:nvSpPr>
        <xdr:cNvPr id="7178" name="Line 2"/>
        <xdr:cNvSpPr>
          <a:spLocks noChangeShapeType="1"/>
        </xdr:cNvSpPr>
      </xdr:nvSpPr>
      <xdr:spPr bwMode="auto">
        <a:xfrm>
          <a:off x="2276475" y="44386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20</xdr:row>
      <xdr:rowOff>123825</xdr:rowOff>
    </xdr:from>
    <xdr:to>
      <xdr:col>4</xdr:col>
      <xdr:colOff>438150</xdr:colOff>
      <xdr:row>20</xdr:row>
      <xdr:rowOff>123825</xdr:rowOff>
    </xdr:to>
    <xdr:sp macro="" textlink="">
      <xdr:nvSpPr>
        <xdr:cNvPr id="8263" name="Line 1"/>
        <xdr:cNvSpPr>
          <a:spLocks noChangeShapeType="1"/>
        </xdr:cNvSpPr>
      </xdr:nvSpPr>
      <xdr:spPr bwMode="auto">
        <a:xfrm>
          <a:off x="1905000" y="517207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31</xdr:row>
      <xdr:rowOff>85725</xdr:rowOff>
    </xdr:from>
    <xdr:to>
      <xdr:col>2</xdr:col>
      <xdr:colOff>95250</xdr:colOff>
      <xdr:row>34</xdr:row>
      <xdr:rowOff>133350</xdr:rowOff>
    </xdr:to>
    <xdr:sp macro="" textlink="">
      <xdr:nvSpPr>
        <xdr:cNvPr id="8264" name="Line 2"/>
        <xdr:cNvSpPr>
          <a:spLocks noChangeShapeType="1"/>
        </xdr:cNvSpPr>
      </xdr:nvSpPr>
      <xdr:spPr bwMode="auto">
        <a:xfrm>
          <a:off x="1476375" y="728662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152400</xdr:colOff>
      <xdr:row>32</xdr:row>
      <xdr:rowOff>180975</xdr:rowOff>
    </xdr:from>
    <xdr:to>
      <xdr:col>7</xdr:col>
      <xdr:colOff>466725</xdr:colOff>
      <xdr:row>35</xdr:row>
      <xdr:rowOff>219075</xdr:rowOff>
    </xdr:to>
    <xdr:sp macro="" textlink="">
      <xdr:nvSpPr>
        <xdr:cNvPr id="8265" name="Line 3"/>
        <xdr:cNvSpPr>
          <a:spLocks noChangeShapeType="1"/>
        </xdr:cNvSpPr>
      </xdr:nvSpPr>
      <xdr:spPr bwMode="auto">
        <a:xfrm>
          <a:off x="2895600" y="7572375"/>
          <a:ext cx="24003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4</xdr:col>
      <xdr:colOff>38100</xdr:colOff>
      <xdr:row>31</xdr:row>
      <xdr:rowOff>9525</xdr:rowOff>
    </xdr:from>
    <xdr:to>
      <xdr:col>4</xdr:col>
      <xdr:colOff>114300</xdr:colOff>
      <xdr:row>34</xdr:row>
      <xdr:rowOff>142875</xdr:rowOff>
    </xdr:to>
    <xdr:sp macro="" textlink="">
      <xdr:nvSpPr>
        <xdr:cNvPr id="8266" name="AutoShape 4"/>
        <xdr:cNvSpPr>
          <a:spLocks/>
        </xdr:cNvSpPr>
      </xdr:nvSpPr>
      <xdr:spPr bwMode="auto">
        <a:xfrm>
          <a:off x="2781300" y="72104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40</xdr:row>
      <xdr:rowOff>161925</xdr:rowOff>
    </xdr:from>
    <xdr:to>
      <xdr:col>5</xdr:col>
      <xdr:colOff>161925</xdr:colOff>
      <xdr:row>42</xdr:row>
      <xdr:rowOff>142875</xdr:rowOff>
    </xdr:to>
    <xdr:sp macro="" textlink="">
      <xdr:nvSpPr>
        <xdr:cNvPr id="8267" name="Line 5"/>
        <xdr:cNvSpPr>
          <a:spLocks noChangeShapeType="1"/>
        </xdr:cNvSpPr>
      </xdr:nvSpPr>
      <xdr:spPr bwMode="auto">
        <a:xfrm>
          <a:off x="3514725" y="91535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561975</xdr:colOff>
      <xdr:row>42</xdr:row>
      <xdr:rowOff>152400</xdr:rowOff>
    </xdr:from>
    <xdr:to>
      <xdr:col>1</xdr:col>
      <xdr:colOff>561975</xdr:colOff>
      <xdr:row>46</xdr:row>
      <xdr:rowOff>95250</xdr:rowOff>
    </xdr:to>
    <xdr:sp macro="" textlink="">
      <xdr:nvSpPr>
        <xdr:cNvPr id="8268" name="Line 6"/>
        <xdr:cNvSpPr>
          <a:spLocks noChangeShapeType="1"/>
        </xdr:cNvSpPr>
      </xdr:nvSpPr>
      <xdr:spPr bwMode="auto">
        <a:xfrm>
          <a:off x="1171575" y="95440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46</xdr:row>
      <xdr:rowOff>76200</xdr:rowOff>
    </xdr:from>
    <xdr:to>
      <xdr:col>5</xdr:col>
      <xdr:colOff>123825</xdr:colOff>
      <xdr:row>51</xdr:row>
      <xdr:rowOff>0</xdr:rowOff>
    </xdr:to>
    <xdr:sp macro="" textlink="">
      <xdr:nvSpPr>
        <xdr:cNvPr id="8269" name="Line 7"/>
        <xdr:cNvSpPr>
          <a:spLocks noChangeShapeType="1"/>
        </xdr:cNvSpPr>
      </xdr:nvSpPr>
      <xdr:spPr bwMode="auto">
        <a:xfrm flipV="1">
          <a:off x="3476625" y="10277475"/>
          <a:ext cx="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400050</xdr:colOff>
      <xdr:row>56</xdr:row>
      <xdr:rowOff>19050</xdr:rowOff>
    </xdr:from>
    <xdr:to>
      <xdr:col>4</xdr:col>
      <xdr:colOff>400050</xdr:colOff>
      <xdr:row>62</xdr:row>
      <xdr:rowOff>104775</xdr:rowOff>
    </xdr:to>
    <xdr:sp macro="" textlink="">
      <xdr:nvSpPr>
        <xdr:cNvPr id="8270" name="Line 8"/>
        <xdr:cNvSpPr>
          <a:spLocks noChangeShapeType="1"/>
        </xdr:cNvSpPr>
      </xdr:nvSpPr>
      <xdr:spPr bwMode="auto">
        <a:xfrm flipV="1">
          <a:off x="3143250" y="1214437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21</xdr:row>
      <xdr:rowOff>38100</xdr:rowOff>
    </xdr:from>
    <xdr:to>
      <xdr:col>2</xdr:col>
      <xdr:colOff>600075</xdr:colOff>
      <xdr:row>25</xdr:row>
      <xdr:rowOff>9525</xdr:rowOff>
    </xdr:to>
    <xdr:sp macro="" textlink="">
      <xdr:nvSpPr>
        <xdr:cNvPr id="11277" name="Line 1"/>
        <xdr:cNvSpPr>
          <a:spLocks noChangeShapeType="1"/>
        </xdr:cNvSpPr>
      </xdr:nvSpPr>
      <xdr:spPr bwMode="auto">
        <a:xfrm flipV="1">
          <a:off x="1514475" y="57912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21</xdr:row>
      <xdr:rowOff>76200</xdr:rowOff>
    </xdr:from>
    <xdr:to>
      <xdr:col>3</xdr:col>
      <xdr:colOff>228600</xdr:colOff>
      <xdr:row>24</xdr:row>
      <xdr:rowOff>9525</xdr:rowOff>
    </xdr:to>
    <xdr:sp macro="" textlink="">
      <xdr:nvSpPr>
        <xdr:cNvPr id="11278" name="Line 2"/>
        <xdr:cNvSpPr>
          <a:spLocks noChangeShapeType="1"/>
        </xdr:cNvSpPr>
      </xdr:nvSpPr>
      <xdr:spPr bwMode="auto">
        <a:xfrm flipV="1">
          <a:off x="2686050" y="5829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295275</xdr:colOff>
      <xdr:row>21</xdr:row>
      <xdr:rowOff>95250</xdr:rowOff>
    </xdr:from>
    <xdr:to>
      <xdr:col>4</xdr:col>
      <xdr:colOff>295275</xdr:colOff>
      <xdr:row>23</xdr:row>
      <xdr:rowOff>38100</xdr:rowOff>
    </xdr:to>
    <xdr:sp macro="" textlink="">
      <xdr:nvSpPr>
        <xdr:cNvPr id="11279" name="Line 3"/>
        <xdr:cNvSpPr>
          <a:spLocks noChangeShapeType="1"/>
        </xdr:cNvSpPr>
      </xdr:nvSpPr>
      <xdr:spPr bwMode="auto">
        <a:xfrm flipV="1">
          <a:off x="3267075" y="58483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opLeftCell="A4" zoomScale="130" zoomScaleNormal="130" workbookViewId="0">
      <selection activeCell="B11" sqref="B11"/>
    </sheetView>
  </sheetViews>
  <sheetFormatPr defaultColWidth="23.85546875" defaultRowHeight="12.75" x14ac:dyDescent="0.2"/>
  <cols>
    <col min="4" max="4" width="10.5703125" customWidth="1"/>
    <col min="5" max="5" width="18.7109375" bestFit="1" customWidth="1"/>
    <col min="9" max="9" width="27" customWidth="1"/>
  </cols>
  <sheetData>
    <row r="2" spans="1:9" ht="13.5" thickBot="1" x14ac:dyDescent="0.25"/>
    <row r="3" spans="1:9" ht="13.5" thickBot="1" x14ac:dyDescent="0.25">
      <c r="D3" s="408" t="s">
        <v>384</v>
      </c>
      <c r="E3" s="409"/>
      <c r="F3" s="409"/>
      <c r="G3" s="410"/>
      <c r="H3" s="8" t="s">
        <v>367</v>
      </c>
      <c r="I3" s="8" t="s">
        <v>368</v>
      </c>
    </row>
    <row r="4" spans="1:9" ht="64.5" thickBot="1" x14ac:dyDescent="0.25">
      <c r="A4" s="366" t="s">
        <v>369</v>
      </c>
      <c r="B4" s="379" t="s">
        <v>370</v>
      </c>
      <c r="C4" s="386" t="s">
        <v>371</v>
      </c>
      <c r="D4" s="390"/>
      <c r="E4" s="368"/>
      <c r="F4" s="368"/>
      <c r="G4" s="369"/>
      <c r="H4" s="367"/>
      <c r="I4" s="369" t="s">
        <v>395</v>
      </c>
    </row>
    <row r="5" spans="1:9" ht="76.5" x14ac:dyDescent="0.2">
      <c r="A5" s="405" t="s">
        <v>383</v>
      </c>
      <c r="B5" s="380" t="s">
        <v>372</v>
      </c>
      <c r="C5" s="387" t="s">
        <v>390</v>
      </c>
      <c r="D5" s="391" t="s">
        <v>373</v>
      </c>
      <c r="E5" s="383" t="s">
        <v>386</v>
      </c>
      <c r="F5" s="373"/>
      <c r="G5" s="374" t="s">
        <v>387</v>
      </c>
      <c r="H5" s="372" t="s">
        <v>389</v>
      </c>
      <c r="I5" s="374" t="s">
        <v>374</v>
      </c>
    </row>
    <row r="6" spans="1:9" ht="76.5" x14ac:dyDescent="0.2">
      <c r="A6" s="406"/>
      <c r="B6" s="381" t="s">
        <v>293</v>
      </c>
      <c r="C6" s="388" t="s">
        <v>391</v>
      </c>
      <c r="D6" s="392" t="s">
        <v>373</v>
      </c>
      <c r="E6" s="384" t="s">
        <v>375</v>
      </c>
      <c r="F6" s="371" t="s">
        <v>385</v>
      </c>
      <c r="G6" s="375" t="s">
        <v>388</v>
      </c>
      <c r="H6" s="370" t="s">
        <v>376</v>
      </c>
      <c r="I6" s="375" t="s">
        <v>377</v>
      </c>
    </row>
    <row r="7" spans="1:9" ht="89.25" x14ac:dyDescent="0.2">
      <c r="A7" s="406"/>
      <c r="B7" s="381" t="s">
        <v>394</v>
      </c>
      <c r="C7" s="388" t="s">
        <v>392</v>
      </c>
      <c r="D7" s="392" t="s">
        <v>373</v>
      </c>
      <c r="E7" s="384" t="s">
        <v>378</v>
      </c>
      <c r="F7" s="371"/>
      <c r="G7" s="375"/>
      <c r="H7" s="370" t="s">
        <v>379</v>
      </c>
      <c r="I7" s="375" t="s">
        <v>380</v>
      </c>
    </row>
    <row r="8" spans="1:9" ht="26.25" thickBot="1" x14ac:dyDescent="0.25">
      <c r="A8" s="407"/>
      <c r="B8" s="382" t="s">
        <v>381</v>
      </c>
      <c r="C8" s="389" t="s">
        <v>393</v>
      </c>
      <c r="D8" s="393" t="s">
        <v>373</v>
      </c>
      <c r="E8" s="385" t="s">
        <v>375</v>
      </c>
      <c r="F8" s="377"/>
      <c r="G8" s="378"/>
      <c r="H8" s="376"/>
      <c r="I8" s="378" t="s">
        <v>382</v>
      </c>
    </row>
  </sheetData>
  <mergeCells count="2">
    <mergeCell ref="A5:A8"/>
    <mergeCell ref="D3:G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238"/>
  <sheetViews>
    <sheetView workbookViewId="0">
      <selection activeCell="K20" sqref="K20"/>
    </sheetView>
  </sheetViews>
  <sheetFormatPr defaultRowHeight="12.75" x14ac:dyDescent="0.2"/>
  <sheetData>
    <row r="1" spans="1:34" x14ac:dyDescent="0.2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4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4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</row>
    <row r="4" spans="1:34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</row>
    <row r="5" spans="1:34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4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4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</row>
    <row r="8" spans="1:34" x14ac:dyDescent="0.2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4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34" ht="20.25" x14ac:dyDescent="0.3">
      <c r="A10" s="177"/>
      <c r="B10" s="177"/>
      <c r="C10" s="177"/>
      <c r="D10" s="178" t="s">
        <v>164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</row>
    <row r="11" spans="1:34" x14ac:dyDescent="0.2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</row>
    <row r="12" spans="1:34" x14ac:dyDescent="0.2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</row>
    <row r="13" spans="1:34" x14ac:dyDescent="0.2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</row>
    <row r="14" spans="1:34" x14ac:dyDescent="0.2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</row>
    <row r="15" spans="1:34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</row>
    <row r="16" spans="1:34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</row>
    <row r="17" spans="1:34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</row>
    <row r="18" spans="1:34" x14ac:dyDescent="0.2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</row>
    <row r="19" spans="1:34" x14ac:dyDescent="0.2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</row>
    <row r="20" spans="1:34" x14ac:dyDescent="0.2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</row>
    <row r="21" spans="1:34" x14ac:dyDescent="0.2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</row>
    <row r="22" spans="1:34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</row>
    <row r="23" spans="1:34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</row>
    <row r="24" spans="1:34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</row>
    <row r="25" spans="1:34" x14ac:dyDescent="0.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</row>
    <row r="26" spans="1:34" x14ac:dyDescent="0.2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</row>
    <row r="27" spans="1:34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</row>
    <row r="28" spans="1:34" x14ac:dyDescent="0.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</row>
    <row r="29" spans="1:34" x14ac:dyDescent="0.2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</row>
    <row r="30" spans="1:34" x14ac:dyDescent="0.2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</row>
    <row r="31" spans="1:34" x14ac:dyDescent="0.2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</row>
    <row r="32" spans="1:34" x14ac:dyDescent="0.2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</row>
    <row r="33" spans="1:34" x14ac:dyDescent="0.2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</row>
    <row r="34" spans="1:34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</row>
    <row r="35" spans="1:34" x14ac:dyDescent="0.2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</row>
    <row r="36" spans="1:34" x14ac:dyDescent="0.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</row>
    <row r="37" spans="1:34" x14ac:dyDescent="0.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</row>
    <row r="38" spans="1:34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</row>
    <row r="39" spans="1:34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</row>
    <row r="40" spans="1:34" x14ac:dyDescent="0.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</row>
    <row r="41" spans="1:34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</row>
    <row r="42" spans="1:34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</row>
    <row r="43" spans="1:34" x14ac:dyDescent="0.2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</row>
    <row r="44" spans="1:34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</row>
    <row r="45" spans="1:34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</row>
    <row r="46" spans="1:34" x14ac:dyDescent="0.2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</row>
    <row r="47" spans="1:34" x14ac:dyDescent="0.2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</row>
    <row r="48" spans="1:34" x14ac:dyDescent="0.2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</row>
    <row r="49" spans="1:34" x14ac:dyDescent="0.2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</row>
    <row r="50" spans="1:34" x14ac:dyDescent="0.2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</row>
    <row r="51" spans="1:34" x14ac:dyDescent="0.2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</row>
    <row r="52" spans="1:34" x14ac:dyDescent="0.2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</row>
    <row r="53" spans="1:34" x14ac:dyDescent="0.2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</row>
    <row r="54" spans="1:34" x14ac:dyDescent="0.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</row>
    <row r="55" spans="1:34" x14ac:dyDescent="0.2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</row>
    <row r="56" spans="1:34" x14ac:dyDescent="0.2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</row>
    <row r="57" spans="1:34" x14ac:dyDescent="0.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</row>
    <row r="58" spans="1:34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</row>
    <row r="59" spans="1:34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</row>
    <row r="60" spans="1:34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</row>
    <row r="61" spans="1:34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</row>
    <row r="62" spans="1:34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</row>
    <row r="63" spans="1:34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</row>
    <row r="64" spans="1:34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</row>
    <row r="65" spans="1:34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</row>
    <row r="66" spans="1:34" x14ac:dyDescent="0.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</row>
    <row r="67" spans="1:34" x14ac:dyDescent="0.2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</row>
    <row r="68" spans="1:34" x14ac:dyDescent="0.2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</row>
    <row r="69" spans="1:34" x14ac:dyDescent="0.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</row>
    <row r="70" spans="1:34" x14ac:dyDescent="0.2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</row>
    <row r="71" spans="1:34" x14ac:dyDescent="0.2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</row>
    <row r="72" spans="1:34" x14ac:dyDescent="0.2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</row>
    <row r="73" spans="1:34" x14ac:dyDescent="0.2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</row>
    <row r="74" spans="1:34" x14ac:dyDescent="0.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</row>
    <row r="75" spans="1:34" x14ac:dyDescent="0.2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</row>
    <row r="76" spans="1:34" x14ac:dyDescent="0.2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</row>
    <row r="77" spans="1:34" x14ac:dyDescent="0.2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</row>
    <row r="78" spans="1:34" x14ac:dyDescent="0.2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</row>
    <row r="79" spans="1:34" x14ac:dyDescent="0.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</row>
    <row r="80" spans="1:34" x14ac:dyDescent="0.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</row>
    <row r="81" spans="1:34" x14ac:dyDescent="0.2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</row>
    <row r="82" spans="1:34" x14ac:dyDescent="0.2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</row>
    <row r="83" spans="1:34" x14ac:dyDescent="0.2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</row>
    <row r="84" spans="1:34" x14ac:dyDescent="0.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</row>
    <row r="85" spans="1:34" x14ac:dyDescent="0.2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</row>
    <row r="86" spans="1:34" x14ac:dyDescent="0.2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</row>
    <row r="87" spans="1:34" x14ac:dyDescent="0.2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</row>
    <row r="88" spans="1:34" x14ac:dyDescent="0.2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</row>
    <row r="89" spans="1:34" x14ac:dyDescent="0.2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</row>
    <row r="90" spans="1:34" x14ac:dyDescent="0.2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</row>
    <row r="91" spans="1:34" x14ac:dyDescent="0.2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</row>
    <row r="92" spans="1:34" x14ac:dyDescent="0.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</row>
    <row r="93" spans="1:34" x14ac:dyDescent="0.2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</row>
    <row r="94" spans="1:34" x14ac:dyDescent="0.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</row>
    <row r="95" spans="1:34" x14ac:dyDescent="0.2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</row>
    <row r="96" spans="1:34" x14ac:dyDescent="0.2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</row>
    <row r="97" spans="1:34" x14ac:dyDescent="0.2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</row>
    <row r="98" spans="1:34" x14ac:dyDescent="0.2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</row>
    <row r="99" spans="1:34" x14ac:dyDescent="0.2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</row>
    <row r="100" spans="1:34" x14ac:dyDescent="0.2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</row>
    <row r="101" spans="1:34" x14ac:dyDescent="0.2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</row>
    <row r="102" spans="1:34" x14ac:dyDescent="0.2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</row>
    <row r="103" spans="1:34" x14ac:dyDescent="0.2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</row>
    <row r="104" spans="1:34" x14ac:dyDescent="0.2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</row>
    <row r="105" spans="1:34" x14ac:dyDescent="0.2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</row>
    <row r="106" spans="1:34" x14ac:dyDescent="0.2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4" x14ac:dyDescent="0.2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</row>
    <row r="108" spans="1:34" x14ac:dyDescent="0.2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</row>
    <row r="109" spans="1:34" x14ac:dyDescent="0.2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</row>
    <row r="110" spans="1:34" x14ac:dyDescent="0.2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</row>
    <row r="111" spans="1:34" x14ac:dyDescent="0.2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</row>
    <row r="112" spans="1:34" x14ac:dyDescent="0.2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</row>
    <row r="113" spans="1:34" x14ac:dyDescent="0.2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</row>
    <row r="114" spans="1:34" x14ac:dyDescent="0.2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</row>
    <row r="115" spans="1:34" x14ac:dyDescent="0.2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</row>
    <row r="116" spans="1:34" x14ac:dyDescent="0.2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</row>
    <row r="117" spans="1:34" x14ac:dyDescent="0.2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</row>
    <row r="118" spans="1:34" x14ac:dyDescent="0.2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</row>
    <row r="119" spans="1:34" x14ac:dyDescent="0.2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</row>
    <row r="120" spans="1:34" x14ac:dyDescent="0.2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</row>
    <row r="121" spans="1:34" x14ac:dyDescent="0.2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</row>
    <row r="122" spans="1:34" x14ac:dyDescent="0.2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</row>
    <row r="123" spans="1:34" x14ac:dyDescent="0.2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</row>
    <row r="124" spans="1:34" x14ac:dyDescent="0.2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</row>
    <row r="125" spans="1:34" x14ac:dyDescent="0.2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</row>
    <row r="126" spans="1:34" x14ac:dyDescent="0.2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</row>
    <row r="127" spans="1:34" x14ac:dyDescent="0.2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</row>
    <row r="128" spans="1:34" x14ac:dyDescent="0.2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</row>
    <row r="129" spans="1:34" x14ac:dyDescent="0.2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</row>
    <row r="130" spans="1:34" x14ac:dyDescent="0.2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</row>
    <row r="131" spans="1:34" x14ac:dyDescent="0.2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</row>
    <row r="132" spans="1:34" x14ac:dyDescent="0.2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</row>
    <row r="133" spans="1:34" x14ac:dyDescent="0.2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</row>
    <row r="134" spans="1:34" x14ac:dyDescent="0.2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</row>
    <row r="135" spans="1:34" x14ac:dyDescent="0.2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</row>
    <row r="136" spans="1:34" x14ac:dyDescent="0.2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</row>
    <row r="137" spans="1:34" x14ac:dyDescent="0.2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</row>
    <row r="138" spans="1:34" x14ac:dyDescent="0.2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</row>
    <row r="139" spans="1:34" x14ac:dyDescent="0.2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</row>
    <row r="140" spans="1:34" x14ac:dyDescent="0.2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</row>
    <row r="141" spans="1:34" x14ac:dyDescent="0.2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</row>
    <row r="142" spans="1:34" x14ac:dyDescent="0.2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</row>
    <row r="143" spans="1:34" x14ac:dyDescent="0.2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</row>
    <row r="144" spans="1:34" x14ac:dyDescent="0.2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</row>
    <row r="145" spans="1:34" x14ac:dyDescent="0.2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</row>
    <row r="146" spans="1:34" x14ac:dyDescent="0.2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</row>
    <row r="147" spans="1:34" x14ac:dyDescent="0.2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</row>
    <row r="148" spans="1:34" x14ac:dyDescent="0.2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</row>
    <row r="149" spans="1:34" x14ac:dyDescent="0.2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177"/>
      <c r="AH149" s="177"/>
    </row>
    <row r="150" spans="1:34" x14ac:dyDescent="0.2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</row>
    <row r="151" spans="1:34" x14ac:dyDescent="0.2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</row>
    <row r="152" spans="1:34" x14ac:dyDescent="0.2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</row>
    <row r="153" spans="1:34" x14ac:dyDescent="0.2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</row>
    <row r="154" spans="1:34" x14ac:dyDescent="0.2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</row>
    <row r="155" spans="1:34" x14ac:dyDescent="0.2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</row>
    <row r="156" spans="1:34" x14ac:dyDescent="0.2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</row>
    <row r="157" spans="1:34" x14ac:dyDescent="0.2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</row>
    <row r="158" spans="1:34" x14ac:dyDescent="0.2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</row>
    <row r="159" spans="1:34" x14ac:dyDescent="0.2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</row>
    <row r="160" spans="1:34" x14ac:dyDescent="0.2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</row>
    <row r="161" spans="1:34" x14ac:dyDescent="0.2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</row>
    <row r="162" spans="1:34" x14ac:dyDescent="0.2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</row>
    <row r="163" spans="1:34" x14ac:dyDescent="0.2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</row>
    <row r="164" spans="1:34" x14ac:dyDescent="0.2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177"/>
      <c r="AH164" s="177"/>
    </row>
    <row r="165" spans="1:34" x14ac:dyDescent="0.2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177"/>
      <c r="AF165" s="177"/>
      <c r="AG165" s="177"/>
      <c r="AH165" s="177"/>
    </row>
    <row r="166" spans="1:34" x14ac:dyDescent="0.2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</row>
    <row r="167" spans="1:34" x14ac:dyDescent="0.2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177"/>
      <c r="AH167" s="177"/>
    </row>
    <row r="168" spans="1:34" x14ac:dyDescent="0.2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</row>
    <row r="169" spans="1:34" x14ac:dyDescent="0.2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</row>
    <row r="170" spans="1:34" x14ac:dyDescent="0.2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177"/>
      <c r="AH170" s="177"/>
    </row>
    <row r="171" spans="1:34" x14ac:dyDescent="0.2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177"/>
      <c r="AF171" s="177"/>
      <c r="AG171" s="177"/>
      <c r="AH171" s="177"/>
    </row>
    <row r="172" spans="1:34" x14ac:dyDescent="0.2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177"/>
      <c r="AH172" s="177"/>
    </row>
    <row r="173" spans="1:34" x14ac:dyDescent="0.2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177"/>
      <c r="AG173" s="177"/>
      <c r="AH173" s="177"/>
    </row>
    <row r="174" spans="1:34" x14ac:dyDescent="0.2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177"/>
      <c r="AH174" s="177"/>
    </row>
    <row r="175" spans="1:34" x14ac:dyDescent="0.2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</row>
    <row r="176" spans="1:34" x14ac:dyDescent="0.2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</row>
    <row r="177" spans="1:34" x14ac:dyDescent="0.2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</row>
    <row r="178" spans="1:34" x14ac:dyDescent="0.2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</row>
    <row r="179" spans="1:34" x14ac:dyDescent="0.2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</row>
    <row r="180" spans="1:34" x14ac:dyDescent="0.2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</row>
    <row r="181" spans="1:34" x14ac:dyDescent="0.2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</row>
    <row r="182" spans="1:34" x14ac:dyDescent="0.2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</row>
    <row r="183" spans="1:34" x14ac:dyDescent="0.2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</row>
    <row r="184" spans="1:34" x14ac:dyDescent="0.2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</row>
    <row r="185" spans="1:34" x14ac:dyDescent="0.2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</row>
    <row r="186" spans="1:34" x14ac:dyDescent="0.2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</row>
    <row r="187" spans="1:34" x14ac:dyDescent="0.2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</row>
    <row r="188" spans="1:34" x14ac:dyDescent="0.2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177"/>
      <c r="AH188" s="177"/>
    </row>
    <row r="189" spans="1:34" x14ac:dyDescent="0.2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</row>
    <row r="190" spans="1:34" x14ac:dyDescent="0.2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</row>
    <row r="191" spans="1:34" x14ac:dyDescent="0.2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</row>
    <row r="192" spans="1:34" x14ac:dyDescent="0.2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</row>
    <row r="193" spans="1:34" x14ac:dyDescent="0.2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</row>
    <row r="194" spans="1:34" x14ac:dyDescent="0.2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177"/>
      <c r="AF194" s="177"/>
      <c r="AG194" s="177"/>
      <c r="AH194" s="177"/>
    </row>
    <row r="195" spans="1:34" x14ac:dyDescent="0.2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177"/>
      <c r="AH195" s="177"/>
    </row>
    <row r="196" spans="1:34" x14ac:dyDescent="0.2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  <c r="AF196" s="177"/>
      <c r="AG196" s="177"/>
      <c r="AH196" s="177"/>
    </row>
    <row r="197" spans="1:34" x14ac:dyDescent="0.2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  <c r="AF197" s="177"/>
      <c r="AG197" s="177"/>
      <c r="AH197" s="177"/>
    </row>
    <row r="198" spans="1:34" x14ac:dyDescent="0.2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177"/>
      <c r="AH198" s="177"/>
    </row>
    <row r="199" spans="1:34" x14ac:dyDescent="0.2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177"/>
      <c r="AF199" s="177"/>
      <c r="AG199" s="177"/>
      <c r="AH199" s="177"/>
    </row>
    <row r="200" spans="1:34" x14ac:dyDescent="0.2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177"/>
      <c r="AH200" s="177"/>
    </row>
    <row r="201" spans="1:34" x14ac:dyDescent="0.2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177"/>
      <c r="AF201" s="177"/>
      <c r="AG201" s="177"/>
      <c r="AH201" s="177"/>
    </row>
    <row r="202" spans="1:34" x14ac:dyDescent="0.2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77"/>
      <c r="AH202" s="177"/>
    </row>
    <row r="203" spans="1:34" x14ac:dyDescent="0.2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/>
      <c r="AE203" s="177"/>
      <c r="AF203" s="177"/>
      <c r="AG203" s="177"/>
      <c r="AH203" s="177"/>
    </row>
    <row r="204" spans="1:34" x14ac:dyDescent="0.2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</row>
    <row r="205" spans="1:34" x14ac:dyDescent="0.2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</row>
    <row r="206" spans="1:34" x14ac:dyDescent="0.2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</row>
    <row r="207" spans="1:34" x14ac:dyDescent="0.2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</row>
    <row r="208" spans="1:34" x14ac:dyDescent="0.2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</row>
    <row r="209" spans="1:34" x14ac:dyDescent="0.2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</row>
    <row r="210" spans="1:34" x14ac:dyDescent="0.2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</row>
    <row r="211" spans="1:34" x14ac:dyDescent="0.2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</row>
    <row r="212" spans="1:34" x14ac:dyDescent="0.2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177"/>
      <c r="AF212" s="177"/>
      <c r="AG212" s="177"/>
      <c r="AH212" s="177"/>
    </row>
    <row r="213" spans="1:34" x14ac:dyDescent="0.2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  <c r="AA213" s="177"/>
      <c r="AB213" s="177"/>
      <c r="AC213" s="177"/>
      <c r="AD213" s="177"/>
      <c r="AE213" s="177"/>
      <c r="AF213" s="177"/>
      <c r="AG213" s="177"/>
      <c r="AH213" s="177"/>
    </row>
    <row r="214" spans="1:34" x14ac:dyDescent="0.2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77"/>
      <c r="AE214" s="177"/>
      <c r="AF214" s="177"/>
      <c r="AG214" s="177"/>
      <c r="AH214" s="177"/>
    </row>
    <row r="215" spans="1:34" x14ac:dyDescent="0.2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177"/>
      <c r="AH215" s="177"/>
    </row>
    <row r="216" spans="1:34" x14ac:dyDescent="0.2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</row>
    <row r="217" spans="1:34" x14ac:dyDescent="0.2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</row>
    <row r="218" spans="1:34" x14ac:dyDescent="0.2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77"/>
      <c r="AE218" s="177"/>
      <c r="AF218" s="177"/>
      <c r="AG218" s="177"/>
      <c r="AH218" s="177"/>
    </row>
    <row r="219" spans="1:34" x14ac:dyDescent="0.2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177"/>
      <c r="AH219" s="177"/>
    </row>
    <row r="220" spans="1:34" x14ac:dyDescent="0.2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177"/>
      <c r="AF220" s="177"/>
      <c r="AG220" s="177"/>
      <c r="AH220" s="177"/>
    </row>
    <row r="221" spans="1:34" x14ac:dyDescent="0.2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7"/>
      <c r="AC221" s="177"/>
      <c r="AD221" s="177"/>
      <c r="AE221" s="177"/>
      <c r="AF221" s="177"/>
      <c r="AG221" s="177"/>
      <c r="AH221" s="177"/>
    </row>
    <row r="222" spans="1:34" x14ac:dyDescent="0.2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177"/>
      <c r="AG222" s="177"/>
      <c r="AH222" s="177"/>
    </row>
    <row r="223" spans="1:34" x14ac:dyDescent="0.2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177"/>
      <c r="AH223" s="177"/>
    </row>
    <row r="224" spans="1:34" x14ac:dyDescent="0.2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</row>
    <row r="225" spans="1:34" x14ac:dyDescent="0.2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177"/>
      <c r="AH225" s="177"/>
    </row>
    <row r="226" spans="1:34" x14ac:dyDescent="0.2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</row>
    <row r="227" spans="1:34" x14ac:dyDescent="0.2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</row>
    <row r="228" spans="1:34" x14ac:dyDescent="0.2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</row>
    <row r="229" spans="1:34" x14ac:dyDescent="0.2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</row>
    <row r="230" spans="1:34" x14ac:dyDescent="0.2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</row>
    <row r="231" spans="1:34" x14ac:dyDescent="0.2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</row>
    <row r="232" spans="1:34" x14ac:dyDescent="0.2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</row>
    <row r="233" spans="1:34" x14ac:dyDescent="0.2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</row>
    <row r="234" spans="1:34" x14ac:dyDescent="0.2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</row>
    <row r="235" spans="1:34" x14ac:dyDescent="0.2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177"/>
      <c r="AF235" s="177"/>
      <c r="AG235" s="177"/>
      <c r="AH235" s="177"/>
    </row>
    <row r="236" spans="1:34" x14ac:dyDescent="0.2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177"/>
      <c r="AF236" s="177"/>
      <c r="AG236" s="177"/>
      <c r="AH236" s="177"/>
    </row>
    <row r="237" spans="1:34" x14ac:dyDescent="0.2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177"/>
      <c r="AH237" s="177"/>
    </row>
    <row r="238" spans="1:34" x14ac:dyDescent="0.2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177"/>
      <c r="AH238" s="17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6"/>
  <sheetViews>
    <sheetView showGridLines="0" workbookViewId="0"/>
  </sheetViews>
  <sheetFormatPr defaultRowHeight="12.75" x14ac:dyDescent="0.2"/>
  <cols>
    <col min="2" max="2" width="10.5703125" customWidth="1"/>
    <col min="3" max="3" width="12.7109375" bestFit="1" customWidth="1"/>
    <col min="4" max="4" width="13.85546875" customWidth="1"/>
    <col min="6" max="6" width="10.7109375" bestFit="1" customWidth="1"/>
    <col min="9" max="9" width="90" customWidth="1"/>
  </cols>
  <sheetData>
    <row r="1" spans="1:9" ht="18" x14ac:dyDescent="0.2">
      <c r="A1" s="179"/>
      <c r="B1" s="180" t="s">
        <v>165</v>
      </c>
      <c r="C1" s="179"/>
      <c r="D1" s="181"/>
      <c r="E1" s="181"/>
      <c r="F1" s="179"/>
      <c r="G1" s="179"/>
      <c r="H1" s="179"/>
      <c r="I1" s="179"/>
    </row>
    <row r="2" spans="1:9" ht="20.25" x14ac:dyDescent="0.3">
      <c r="A2" s="179"/>
      <c r="B2" s="432" t="s">
        <v>166</v>
      </c>
      <c r="C2" s="433"/>
      <c r="D2" s="433"/>
      <c r="E2" s="433"/>
      <c r="F2" s="433"/>
      <c r="G2" s="434"/>
      <c r="H2" s="182"/>
      <c r="I2" s="182"/>
    </row>
    <row r="3" spans="1:9" ht="20.25" x14ac:dyDescent="0.3">
      <c r="A3" s="179"/>
      <c r="B3" s="435" t="s">
        <v>167</v>
      </c>
      <c r="C3" s="436"/>
      <c r="D3" s="436"/>
      <c r="E3" s="436"/>
      <c r="F3" s="436"/>
      <c r="G3" s="437"/>
      <c r="H3" s="182"/>
      <c r="I3" s="182"/>
    </row>
    <row r="4" spans="1:9" ht="20.25" x14ac:dyDescent="0.3">
      <c r="A4" s="179"/>
      <c r="B4" s="438" t="s">
        <v>168</v>
      </c>
      <c r="C4" s="439"/>
      <c r="D4" s="439"/>
      <c r="E4" s="439"/>
      <c r="F4" s="439"/>
      <c r="G4" s="440"/>
      <c r="H4" s="182"/>
      <c r="I4" s="182"/>
    </row>
    <row r="5" spans="1:9" ht="18" x14ac:dyDescent="0.2">
      <c r="A5" s="179"/>
      <c r="B5" s="441" t="s">
        <v>326</v>
      </c>
      <c r="C5" s="441"/>
      <c r="D5" s="441"/>
      <c r="E5" s="441"/>
      <c r="F5" s="441"/>
      <c r="G5" s="441"/>
      <c r="H5" s="441"/>
      <c r="I5" s="441"/>
    </row>
    <row r="6" spans="1:9" ht="18" x14ac:dyDescent="0.2">
      <c r="A6" s="179"/>
      <c r="B6" s="442" t="s">
        <v>169</v>
      </c>
      <c r="C6" s="443"/>
      <c r="D6" s="443"/>
      <c r="E6" s="443"/>
      <c r="F6" s="443"/>
      <c r="G6" s="443"/>
      <c r="H6" s="443"/>
      <c r="I6" s="443"/>
    </row>
    <row r="7" spans="1:9" ht="18" x14ac:dyDescent="0.25">
      <c r="A7" s="179"/>
      <c r="B7" s="183" t="s">
        <v>170</v>
      </c>
      <c r="C7" s="184"/>
      <c r="D7" s="184"/>
      <c r="E7" s="184"/>
      <c r="F7" s="184"/>
      <c r="G7" s="184"/>
      <c r="H7" s="184"/>
      <c r="I7" s="184"/>
    </row>
    <row r="8" spans="1:9" ht="18" x14ac:dyDescent="0.25">
      <c r="A8" s="179"/>
      <c r="B8" s="183" t="s">
        <v>171</v>
      </c>
      <c r="C8" s="184"/>
      <c r="D8" s="184"/>
      <c r="E8" s="184"/>
      <c r="F8" s="184"/>
      <c r="G8" s="184"/>
      <c r="H8" s="184"/>
      <c r="I8" s="184"/>
    </row>
    <row r="9" spans="1:9" ht="18" x14ac:dyDescent="0.25">
      <c r="A9" s="179"/>
      <c r="B9" s="183" t="s">
        <v>172</v>
      </c>
      <c r="C9" s="184"/>
      <c r="D9" s="184"/>
      <c r="E9" s="184"/>
      <c r="F9" s="184"/>
      <c r="G9" s="184"/>
      <c r="H9" s="184"/>
      <c r="I9" s="184"/>
    </row>
    <row r="10" spans="1:9" ht="18" x14ac:dyDescent="0.25">
      <c r="A10" s="185"/>
      <c r="B10" s="186"/>
      <c r="C10" s="186"/>
      <c r="D10" s="186"/>
      <c r="E10" s="186"/>
      <c r="F10" s="186"/>
      <c r="G10" s="186"/>
      <c r="H10" s="186"/>
      <c r="I10" s="186"/>
    </row>
    <row r="11" spans="1:9" ht="18" x14ac:dyDescent="0.25">
      <c r="A11" s="187"/>
      <c r="B11" s="188" t="s">
        <v>173</v>
      </c>
      <c r="C11" s="187"/>
      <c r="D11" s="187"/>
      <c r="E11" s="187"/>
      <c r="F11" s="187"/>
      <c r="G11" s="187"/>
      <c r="H11" s="187"/>
      <c r="I11" s="187"/>
    </row>
    <row r="12" spans="1:9" x14ac:dyDescent="0.2">
      <c r="A12" s="187"/>
      <c r="B12" s="187"/>
      <c r="C12" s="187"/>
      <c r="D12" s="187"/>
      <c r="E12" s="187"/>
      <c r="F12" s="187"/>
      <c r="G12" s="187"/>
      <c r="H12" s="187"/>
      <c r="I12" s="187"/>
    </row>
    <row r="13" spans="1:9" ht="18.75" x14ac:dyDescent="0.3">
      <c r="A13" s="187"/>
      <c r="B13" s="189" t="s">
        <v>174</v>
      </c>
      <c r="C13" s="187"/>
      <c r="D13" s="187"/>
      <c r="E13" s="187"/>
      <c r="F13" s="187"/>
      <c r="G13" s="187"/>
      <c r="H13" s="187"/>
      <c r="I13" s="187"/>
    </row>
    <row r="14" spans="1:9" ht="18" x14ac:dyDescent="0.25">
      <c r="A14" s="190"/>
      <c r="B14" s="191" t="s">
        <v>175</v>
      </c>
      <c r="C14" s="192" t="s">
        <v>176</v>
      </c>
      <c r="D14" s="190"/>
      <c r="E14" s="193" t="s">
        <v>177</v>
      </c>
      <c r="F14" s="431" t="s">
        <v>178</v>
      </c>
      <c r="G14" s="431"/>
      <c r="H14" s="194" t="s">
        <v>179</v>
      </c>
      <c r="I14" s="195"/>
    </row>
    <row r="15" spans="1:9" ht="18" x14ac:dyDescent="0.25">
      <c r="A15" s="190"/>
      <c r="B15" s="196">
        <v>4</v>
      </c>
      <c r="C15" s="197" t="str">
        <f>INDEX(num_tekst, number+1)</f>
        <v>neli</v>
      </c>
      <c r="D15" s="198" t="s">
        <v>180</v>
      </c>
      <c r="E15" s="190"/>
      <c r="F15" s="190"/>
      <c r="G15" s="190"/>
      <c r="H15" s="190"/>
      <c r="I15" s="190"/>
    </row>
    <row r="16" spans="1:9" x14ac:dyDescent="0.2">
      <c r="A16" s="187"/>
      <c r="B16" s="187"/>
      <c r="C16" s="187"/>
      <c r="D16" s="187"/>
      <c r="E16" s="187"/>
      <c r="F16" s="187"/>
      <c r="G16" s="187"/>
      <c r="H16" s="187"/>
      <c r="I16" s="187"/>
    </row>
    <row r="17" spans="1:9" x14ac:dyDescent="0.2">
      <c r="A17" s="187"/>
      <c r="B17" s="187"/>
      <c r="C17" s="187"/>
      <c r="D17" s="187"/>
      <c r="E17" s="187"/>
      <c r="F17" s="187"/>
      <c r="G17" s="187"/>
      <c r="H17" s="187"/>
      <c r="I17" s="187"/>
    </row>
    <row r="18" spans="1:9" ht="18.75" x14ac:dyDescent="0.3">
      <c r="A18" s="187"/>
      <c r="B18" s="189" t="s">
        <v>181</v>
      </c>
      <c r="C18" s="187"/>
      <c r="D18" s="187"/>
      <c r="E18" s="431" t="s">
        <v>182</v>
      </c>
      <c r="F18" s="431"/>
      <c r="G18" s="195" t="s">
        <v>183</v>
      </c>
      <c r="H18" s="187"/>
      <c r="I18" s="187"/>
    </row>
    <row r="19" spans="1:9" x14ac:dyDescent="0.2">
      <c r="A19" s="187"/>
      <c r="B19" s="187"/>
      <c r="C19" s="187"/>
      <c r="D19" s="187"/>
      <c r="E19" s="187"/>
      <c r="F19" s="187"/>
      <c r="G19" s="187"/>
      <c r="H19" s="187"/>
      <c r="I19" s="187"/>
    </row>
    <row r="20" spans="1:9" ht="15.75" x14ac:dyDescent="0.25">
      <c r="A20" s="187"/>
      <c r="B20" s="199" t="s">
        <v>111</v>
      </c>
      <c r="C20" s="200" t="s">
        <v>184</v>
      </c>
      <c r="D20" s="200" t="s">
        <v>185</v>
      </c>
      <c r="E20" s="200" t="s">
        <v>186</v>
      </c>
      <c r="F20" s="201" t="s">
        <v>187</v>
      </c>
      <c r="G20" s="202"/>
      <c r="H20" s="202"/>
      <c r="I20" s="187"/>
    </row>
    <row r="21" spans="1:9" ht="15.75" x14ac:dyDescent="0.25">
      <c r="A21" s="187"/>
      <c r="B21" s="203" t="s">
        <v>188</v>
      </c>
      <c r="C21" s="204">
        <v>8</v>
      </c>
      <c r="D21" s="205">
        <f>INDEX(tariifid,kat)</f>
        <v>8</v>
      </c>
      <c r="E21" s="204">
        <v>132</v>
      </c>
      <c r="F21" s="206">
        <f>tariif*tunde</f>
        <v>1056</v>
      </c>
      <c r="G21" s="202"/>
      <c r="H21" s="202"/>
      <c r="I21" s="187"/>
    </row>
    <row r="22" spans="1:9" ht="15.75" x14ac:dyDescent="0.25">
      <c r="A22" s="187"/>
      <c r="B22" s="203" t="s">
        <v>189</v>
      </c>
      <c r="C22" s="204">
        <v>9</v>
      </c>
      <c r="D22" s="205">
        <f>INDEX(tariifid,kat)</f>
        <v>10</v>
      </c>
      <c r="E22" s="204">
        <v>143</v>
      </c>
      <c r="F22" s="206">
        <f>tariif*tunde</f>
        <v>1430</v>
      </c>
      <c r="G22" s="202"/>
      <c r="H22" s="202"/>
      <c r="I22" s="187"/>
    </row>
    <row r="23" spans="1:9" ht="15.75" x14ac:dyDescent="0.25">
      <c r="A23" s="187"/>
      <c r="B23" s="203" t="s">
        <v>190</v>
      </c>
      <c r="C23" s="204">
        <v>10</v>
      </c>
      <c r="D23" s="205">
        <f>INDEX(tariifid,kat)</f>
        <v>12</v>
      </c>
      <c r="E23" s="204">
        <v>137</v>
      </c>
      <c r="F23" s="206">
        <f>tariif*tunde</f>
        <v>1644</v>
      </c>
      <c r="G23" s="202"/>
      <c r="H23" s="202"/>
      <c r="I23" s="187"/>
    </row>
    <row r="24" spans="1:9" ht="15.75" x14ac:dyDescent="0.25">
      <c r="A24" s="187"/>
      <c r="B24" s="203" t="s">
        <v>191</v>
      </c>
      <c r="C24" s="204">
        <v>3</v>
      </c>
      <c r="D24" s="205">
        <f>INDEX(tariifid,kat)</f>
        <v>3</v>
      </c>
      <c r="E24" s="204">
        <v>135</v>
      </c>
      <c r="F24" s="206">
        <f>tariif*tunde</f>
        <v>405</v>
      </c>
      <c r="G24" s="202"/>
      <c r="H24" s="202"/>
      <c r="I24" s="187"/>
    </row>
    <row r="25" spans="1:9" ht="15.75" x14ac:dyDescent="0.25">
      <c r="A25" s="187"/>
      <c r="B25" s="203" t="s">
        <v>192</v>
      </c>
      <c r="C25" s="204">
        <v>5</v>
      </c>
      <c r="D25" s="205">
        <f>INDEX(tariifid,kat)</f>
        <v>4</v>
      </c>
      <c r="E25" s="204">
        <v>68</v>
      </c>
      <c r="F25" s="206">
        <f>tariif*tunde</f>
        <v>272</v>
      </c>
      <c r="G25" s="202"/>
      <c r="H25" s="202"/>
      <c r="I25" s="187"/>
    </row>
    <row r="26" spans="1:9" ht="15" x14ac:dyDescent="0.2">
      <c r="A26" s="187"/>
      <c r="B26" s="203"/>
      <c r="C26" s="203"/>
      <c r="D26" s="207"/>
      <c r="E26" s="204"/>
      <c r="F26" s="208"/>
      <c r="G26" s="202"/>
      <c r="H26" s="202"/>
      <c r="I26" s="187"/>
    </row>
    <row r="27" spans="1:9" ht="18" x14ac:dyDescent="0.25">
      <c r="A27" s="187"/>
      <c r="B27" s="195"/>
      <c r="C27" s="195"/>
      <c r="D27" s="209" t="s">
        <v>193</v>
      </c>
      <c r="E27" s="195"/>
      <c r="F27" s="195"/>
      <c r="G27" s="187"/>
      <c r="H27" s="187"/>
      <c r="I27" s="187"/>
    </row>
    <row r="28" spans="1:9" x14ac:dyDescent="0.2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9" ht="18.75" x14ac:dyDescent="0.3">
      <c r="A29" s="187"/>
      <c r="B29" s="210" t="s">
        <v>194</v>
      </c>
      <c r="C29" s="187"/>
      <c r="D29" s="187"/>
      <c r="E29" s="187"/>
      <c r="F29" s="431" t="s">
        <v>195</v>
      </c>
      <c r="G29" s="431"/>
      <c r="H29" s="195" t="s">
        <v>183</v>
      </c>
      <c r="I29" s="187"/>
    </row>
    <row r="30" spans="1:9" x14ac:dyDescent="0.2">
      <c r="A30" s="187"/>
      <c r="B30" s="187"/>
      <c r="C30" s="187"/>
      <c r="D30" s="187"/>
      <c r="E30" s="187"/>
      <c r="F30" s="187"/>
      <c r="G30" s="187"/>
      <c r="H30" s="187"/>
      <c r="I30" s="187"/>
    </row>
    <row r="31" spans="1:9" ht="15.75" x14ac:dyDescent="0.25">
      <c r="A31" s="187"/>
      <c r="B31" s="187"/>
      <c r="C31" s="200" t="s">
        <v>196</v>
      </c>
      <c r="D31" s="199" t="s">
        <v>197</v>
      </c>
      <c r="E31" s="200" t="s">
        <v>198</v>
      </c>
      <c r="F31" s="200" t="s">
        <v>199</v>
      </c>
      <c r="G31" s="187"/>
      <c r="H31" s="187"/>
      <c r="I31" s="187"/>
    </row>
    <row r="32" spans="1:9" ht="15.75" x14ac:dyDescent="0.25">
      <c r="A32" s="187"/>
      <c r="B32" s="187"/>
      <c r="C32" s="204">
        <v>5</v>
      </c>
      <c r="D32" s="211" t="str">
        <f>INDEX(andmed,C32,2)</f>
        <v>H. Kuusk</v>
      </c>
      <c r="E32" s="205">
        <f>INDEX(andmed,C32,4)</f>
        <v>1</v>
      </c>
      <c r="F32" s="205">
        <f>INDEX(andmed,C32,3)</f>
        <v>74.5</v>
      </c>
      <c r="G32" s="187"/>
      <c r="H32" s="187"/>
      <c r="I32" s="187"/>
    </row>
    <row r="33" spans="1:9" ht="15.75" x14ac:dyDescent="0.25">
      <c r="A33" s="187"/>
      <c r="B33" s="187"/>
      <c r="C33" s="204">
        <f>C32</f>
        <v>5</v>
      </c>
      <c r="D33" s="211" t="str">
        <f>INDEX(Omanik,C32)</f>
        <v>H. Kuusk</v>
      </c>
      <c r="E33" s="205">
        <f>INDEX(inimesi,C33)</f>
        <v>1</v>
      </c>
      <c r="F33" s="205">
        <f>INDEX(pind,C33)</f>
        <v>74.5</v>
      </c>
      <c r="G33" s="187"/>
      <c r="H33" s="187"/>
      <c r="I33" s="187"/>
    </row>
    <row r="34" spans="1:9" x14ac:dyDescent="0.2">
      <c r="A34" s="187"/>
      <c r="B34" s="187"/>
      <c r="C34" s="187"/>
      <c r="D34" s="187"/>
      <c r="E34" s="187"/>
      <c r="F34" s="187"/>
      <c r="G34" s="187"/>
      <c r="H34" s="187"/>
      <c r="I34" s="187"/>
    </row>
    <row r="35" spans="1:9" x14ac:dyDescent="0.2">
      <c r="A35" s="187"/>
      <c r="B35" s="187"/>
      <c r="C35" s="187"/>
      <c r="D35" s="187"/>
      <c r="E35" s="187"/>
      <c r="F35" s="187"/>
      <c r="G35" s="187"/>
      <c r="H35" s="187"/>
      <c r="I35" s="187"/>
    </row>
    <row r="36" spans="1:9" x14ac:dyDescent="0.2">
      <c r="A36" s="187"/>
      <c r="B36" s="187"/>
      <c r="C36" s="187"/>
      <c r="D36" s="187"/>
      <c r="E36" s="187"/>
      <c r="F36" s="187"/>
      <c r="G36" s="187"/>
      <c r="H36" s="187"/>
      <c r="I36" s="187"/>
    </row>
  </sheetData>
  <mergeCells count="8">
    <mergeCell ref="E18:F18"/>
    <mergeCell ref="F29:G29"/>
    <mergeCell ref="B2:G2"/>
    <mergeCell ref="B3:G3"/>
    <mergeCell ref="B4:G4"/>
    <mergeCell ref="B5:I5"/>
    <mergeCell ref="B6:I6"/>
    <mergeCell ref="F14:G14"/>
  </mergeCells>
  <dataValidations count="1">
    <dataValidation type="whole" allowBlank="1" showInputMessage="1" showErrorMessage="1" sqref="C21:C26">
      <formula1>1</formula1>
      <formula2>10</formula2>
    </dataValidation>
  </dataValidations>
  <hyperlinks>
    <hyperlink ref="F14:G14" location="num_tekst" display="num_tekst"/>
    <hyperlink ref="E18:F18" location="tariifid" display="tariifid"/>
    <hyperlink ref="F29:G29" location="korterid" display="korterid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25"/>
  <sheetViews>
    <sheetView workbookViewId="0">
      <selection activeCell="C17" sqref="C17:E17"/>
    </sheetView>
  </sheetViews>
  <sheetFormatPr defaultRowHeight="12.75" x14ac:dyDescent="0.2"/>
  <cols>
    <col min="2" max="2" width="14.140625" customWidth="1"/>
    <col min="3" max="3" width="10.28515625" bestFit="1" customWidth="1"/>
    <col min="5" max="5" width="12" customWidth="1"/>
    <col min="17" max="17" width="26.28515625" bestFit="1" customWidth="1"/>
    <col min="19" max="19" width="11.140625" customWidth="1"/>
  </cols>
  <sheetData>
    <row r="1" spans="1:20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</row>
    <row r="2" spans="1:20" ht="18" x14ac:dyDescent="0.25">
      <c r="A2" s="187"/>
      <c r="B2" s="212" t="s">
        <v>174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1:20" ht="15.75" x14ac:dyDescent="0.25">
      <c r="A3" s="187"/>
      <c r="B3" s="213" t="s">
        <v>200</v>
      </c>
      <c r="C3" s="214">
        <v>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1:20" ht="18" x14ac:dyDescent="0.25">
      <c r="A4" s="187"/>
      <c r="B4" s="213" t="s">
        <v>201</v>
      </c>
      <c r="C4" s="214">
        <v>2</v>
      </c>
      <c r="D4" s="187"/>
      <c r="E4" s="215" t="s">
        <v>202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1:20" ht="15.75" x14ac:dyDescent="0.25">
      <c r="A5" s="187"/>
      <c r="B5" s="213" t="s">
        <v>203</v>
      </c>
      <c r="C5" s="214">
        <v>3</v>
      </c>
      <c r="D5" s="187"/>
      <c r="E5" s="216" t="s">
        <v>204</v>
      </c>
      <c r="F5" s="217">
        <v>1</v>
      </c>
      <c r="G5" s="217">
        <v>2</v>
      </c>
      <c r="H5" s="217">
        <v>3</v>
      </c>
      <c r="I5" s="217">
        <v>4</v>
      </c>
      <c r="J5" s="217">
        <v>5</v>
      </c>
      <c r="K5" s="217">
        <v>6</v>
      </c>
      <c r="L5" s="217">
        <v>7</v>
      </c>
      <c r="M5" s="217">
        <v>8</v>
      </c>
      <c r="N5" s="217">
        <v>9</v>
      </c>
      <c r="O5" s="217">
        <v>10</v>
      </c>
      <c r="P5" s="187"/>
      <c r="Q5" s="218" t="s">
        <v>205</v>
      </c>
      <c r="R5" s="187"/>
      <c r="S5" s="219" t="s">
        <v>206</v>
      </c>
      <c r="T5" s="187"/>
    </row>
    <row r="6" spans="1:20" ht="15.75" x14ac:dyDescent="0.25">
      <c r="A6" s="187"/>
      <c r="B6" s="213" t="s">
        <v>207</v>
      </c>
      <c r="C6" s="214">
        <v>4</v>
      </c>
      <c r="D6" s="187"/>
      <c r="E6" s="220" t="s">
        <v>208</v>
      </c>
      <c r="F6" s="204">
        <v>2</v>
      </c>
      <c r="G6" s="204">
        <v>3</v>
      </c>
      <c r="H6" s="204">
        <v>3</v>
      </c>
      <c r="I6" s="204">
        <v>4</v>
      </c>
      <c r="J6" s="204">
        <v>4</v>
      </c>
      <c r="K6" s="204">
        <v>6</v>
      </c>
      <c r="L6" s="204">
        <v>7</v>
      </c>
      <c r="M6" s="204">
        <v>8</v>
      </c>
      <c r="N6" s="204">
        <v>10</v>
      </c>
      <c r="O6" s="204">
        <v>12</v>
      </c>
      <c r="P6" s="187"/>
      <c r="Q6" s="221" t="s">
        <v>209</v>
      </c>
      <c r="R6" s="187"/>
      <c r="S6" s="221" t="s">
        <v>210</v>
      </c>
      <c r="T6" s="187"/>
    </row>
    <row r="7" spans="1:20" ht="15.75" x14ac:dyDescent="0.25">
      <c r="A7" s="187"/>
      <c r="B7" s="213" t="s">
        <v>211</v>
      </c>
      <c r="C7" s="214">
        <v>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221" t="s">
        <v>212</v>
      </c>
      <c r="R7" s="187"/>
      <c r="S7" s="221" t="s">
        <v>213</v>
      </c>
      <c r="T7" s="187"/>
    </row>
    <row r="8" spans="1:20" ht="15.75" x14ac:dyDescent="0.25">
      <c r="A8" s="187"/>
      <c r="B8" s="213" t="s">
        <v>214</v>
      </c>
      <c r="C8" s="214">
        <v>6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221" t="s">
        <v>215</v>
      </c>
      <c r="R8" s="187"/>
      <c r="S8" s="221" t="s">
        <v>216</v>
      </c>
      <c r="T8" s="187"/>
    </row>
    <row r="9" spans="1:20" ht="15.75" x14ac:dyDescent="0.25">
      <c r="A9" s="187"/>
      <c r="B9" s="213" t="s">
        <v>217</v>
      </c>
      <c r="C9" s="214">
        <v>7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221" t="s">
        <v>218</v>
      </c>
      <c r="R9" s="187"/>
      <c r="S9" s="221" t="s">
        <v>219</v>
      </c>
      <c r="T9" s="187"/>
    </row>
    <row r="10" spans="1:20" ht="15.75" x14ac:dyDescent="0.25">
      <c r="A10" s="187"/>
      <c r="B10" s="213" t="s">
        <v>220</v>
      </c>
      <c r="C10" s="214">
        <v>8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221" t="s">
        <v>221</v>
      </c>
      <c r="R10" s="187"/>
      <c r="S10" s="221" t="s">
        <v>222</v>
      </c>
      <c r="T10" s="187"/>
    </row>
    <row r="11" spans="1:20" ht="15.75" x14ac:dyDescent="0.25">
      <c r="A11" s="187"/>
      <c r="B11" s="213" t="s">
        <v>223</v>
      </c>
      <c r="C11" s="214">
        <v>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221" t="s">
        <v>224</v>
      </c>
      <c r="R11" s="187"/>
      <c r="S11" s="221" t="s">
        <v>225</v>
      </c>
      <c r="T11" s="187"/>
    </row>
    <row r="12" spans="1:20" ht="15.75" x14ac:dyDescent="0.25">
      <c r="A12" s="187"/>
      <c r="B12" s="213" t="s">
        <v>226</v>
      </c>
      <c r="C12" s="214">
        <v>10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221" t="s">
        <v>227</v>
      </c>
      <c r="R12" s="187"/>
      <c r="S12" s="187"/>
      <c r="T12" s="187"/>
    </row>
    <row r="13" spans="1:20" x14ac:dyDescent="0.2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221" t="s">
        <v>210</v>
      </c>
      <c r="R13" s="187"/>
      <c r="S13" s="187"/>
      <c r="T13" s="187"/>
    </row>
    <row r="14" spans="1:20" ht="18" x14ac:dyDescent="0.25">
      <c r="A14" s="187"/>
      <c r="B14" s="215" t="s">
        <v>228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221" t="s">
        <v>213</v>
      </c>
      <c r="R14" s="187"/>
      <c r="S14" s="187"/>
      <c r="T14" s="187"/>
    </row>
    <row r="15" spans="1:20" ht="15.75" x14ac:dyDescent="0.25">
      <c r="A15" s="187"/>
      <c r="B15" s="200" t="s">
        <v>196</v>
      </c>
      <c r="C15" s="199" t="s">
        <v>197</v>
      </c>
      <c r="D15" s="201" t="s">
        <v>229</v>
      </c>
      <c r="E15" s="199" t="s">
        <v>198</v>
      </c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221" t="s">
        <v>216</v>
      </c>
      <c r="R15" s="187"/>
      <c r="S15" s="187"/>
      <c r="T15" s="187"/>
    </row>
    <row r="16" spans="1:20" ht="15" x14ac:dyDescent="0.2">
      <c r="A16" s="187"/>
      <c r="B16" s="204">
        <v>1</v>
      </c>
      <c r="C16" s="203" t="s">
        <v>230</v>
      </c>
      <c r="D16" s="203">
        <v>65.3</v>
      </c>
      <c r="E16" s="204">
        <v>3</v>
      </c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221" t="s">
        <v>231</v>
      </c>
      <c r="R16" s="187"/>
      <c r="S16" s="187"/>
      <c r="T16" s="187"/>
    </row>
    <row r="17" spans="1:20" ht="15" x14ac:dyDescent="0.2">
      <c r="A17" s="187"/>
      <c r="B17" s="204">
        <v>2</v>
      </c>
      <c r="C17" s="203" t="s">
        <v>232</v>
      </c>
      <c r="D17" s="203">
        <v>74.5</v>
      </c>
      <c r="E17" s="204">
        <v>2</v>
      </c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221" t="s">
        <v>219</v>
      </c>
      <c r="R17" s="187"/>
      <c r="S17" s="187"/>
      <c r="T17" s="187"/>
    </row>
    <row r="18" spans="1:20" ht="15" x14ac:dyDescent="0.2">
      <c r="A18" s="187"/>
      <c r="B18" s="204">
        <v>3</v>
      </c>
      <c r="C18" s="203" t="s">
        <v>233</v>
      </c>
      <c r="D18" s="203">
        <v>65.3</v>
      </c>
      <c r="E18" s="204">
        <v>5</v>
      </c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221" t="s">
        <v>234</v>
      </c>
      <c r="R18" s="187"/>
      <c r="S18" s="187"/>
      <c r="T18" s="187"/>
    </row>
    <row r="19" spans="1:20" ht="15" x14ac:dyDescent="0.2">
      <c r="A19" s="187"/>
      <c r="B19" s="204">
        <v>4</v>
      </c>
      <c r="C19" s="203" t="s">
        <v>235</v>
      </c>
      <c r="D19" s="203">
        <v>42.6</v>
      </c>
      <c r="E19" s="204">
        <v>2</v>
      </c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221" t="s">
        <v>222</v>
      </c>
      <c r="R19" s="187"/>
      <c r="S19" s="187"/>
      <c r="T19" s="187"/>
    </row>
    <row r="20" spans="1:20" ht="15" x14ac:dyDescent="0.2">
      <c r="A20" s="187"/>
      <c r="B20" s="204">
        <v>5</v>
      </c>
      <c r="C20" s="203" t="s">
        <v>236</v>
      </c>
      <c r="D20" s="203">
        <v>74.5</v>
      </c>
      <c r="E20" s="204">
        <v>1</v>
      </c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221" t="s">
        <v>225</v>
      </c>
      <c r="R20" s="187"/>
      <c r="S20" s="187"/>
      <c r="T20" s="187"/>
    </row>
    <row r="21" spans="1:20" ht="15" x14ac:dyDescent="0.2">
      <c r="A21" s="187"/>
      <c r="B21" s="204">
        <v>6</v>
      </c>
      <c r="C21" s="203" t="s">
        <v>237</v>
      </c>
      <c r="D21" s="203">
        <v>63.7</v>
      </c>
      <c r="E21" s="204">
        <v>2</v>
      </c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221" t="s">
        <v>238</v>
      </c>
      <c r="R21" s="187"/>
      <c r="S21" s="187"/>
      <c r="T21" s="187"/>
    </row>
    <row r="22" spans="1:20" ht="15" x14ac:dyDescent="0.2">
      <c r="A22" s="187"/>
      <c r="B22" s="204">
        <v>7</v>
      </c>
      <c r="C22" s="203" t="s">
        <v>239</v>
      </c>
      <c r="D22" s="203">
        <v>45.6</v>
      </c>
      <c r="E22" s="204">
        <v>3</v>
      </c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221" t="s">
        <v>240</v>
      </c>
      <c r="R22" s="187"/>
      <c r="S22" s="187"/>
      <c r="T22" s="187"/>
    </row>
    <row r="23" spans="1:20" ht="15" x14ac:dyDescent="0.2">
      <c r="A23" s="187"/>
      <c r="B23" s="204">
        <v>8</v>
      </c>
      <c r="C23" s="203" t="s">
        <v>241</v>
      </c>
      <c r="D23" s="203">
        <v>82.4</v>
      </c>
      <c r="E23" s="204">
        <v>5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221" t="s">
        <v>242</v>
      </c>
      <c r="R23" s="187"/>
      <c r="S23" s="187"/>
      <c r="T23" s="187"/>
    </row>
    <row r="24" spans="1:20" x14ac:dyDescent="0.2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1:20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67"/>
  <sheetViews>
    <sheetView workbookViewId="0">
      <selection activeCell="C13" sqref="C13"/>
    </sheetView>
  </sheetViews>
  <sheetFormatPr defaultRowHeight="12.75" x14ac:dyDescent="0.2"/>
  <cols>
    <col min="2" max="2" width="11.5703125" customWidth="1"/>
    <col min="3" max="3" width="9.140625" bestFit="1" customWidth="1"/>
    <col min="4" max="4" width="11.28515625" customWidth="1"/>
    <col min="6" max="6" width="13" customWidth="1"/>
    <col min="11" max="11" width="36.7109375" customWidth="1"/>
  </cols>
  <sheetData>
    <row r="1" spans="1:12" ht="18" x14ac:dyDescent="0.25">
      <c r="A1" s="187"/>
      <c r="B1" s="222" t="s">
        <v>243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8" x14ac:dyDescent="0.2">
      <c r="A2" s="187"/>
      <c r="B2" s="223" t="s">
        <v>244</v>
      </c>
      <c r="C2" s="224"/>
      <c r="D2" s="224"/>
      <c r="E2" s="224"/>
      <c r="F2" s="224"/>
      <c r="G2" s="224"/>
      <c r="H2" s="224"/>
      <c r="I2" s="224"/>
      <c r="J2" s="225"/>
      <c r="K2" s="187"/>
      <c r="L2" s="187"/>
    </row>
    <row r="3" spans="1:12" ht="18" x14ac:dyDescent="0.2">
      <c r="A3" s="226"/>
      <c r="B3" s="446" t="s">
        <v>245</v>
      </c>
      <c r="C3" s="447"/>
      <c r="D3" s="447"/>
      <c r="E3" s="447"/>
      <c r="F3" s="448"/>
      <c r="G3" s="226"/>
      <c r="H3" s="226"/>
      <c r="I3" s="226"/>
      <c r="J3" s="226"/>
      <c r="K3" s="226"/>
      <c r="L3" s="226"/>
    </row>
    <row r="4" spans="1:12" ht="18" x14ac:dyDescent="0.2">
      <c r="A4" s="187"/>
      <c r="B4" s="227" t="s">
        <v>327</v>
      </c>
      <c r="C4" s="228"/>
      <c r="D4" s="228"/>
      <c r="E4" s="228"/>
      <c r="F4" s="228"/>
      <c r="G4" s="228"/>
      <c r="H4" s="228"/>
      <c r="I4" s="228"/>
      <c r="J4" s="229"/>
      <c r="K4" s="187"/>
      <c r="L4" s="187"/>
    </row>
    <row r="5" spans="1:12" ht="39.75" customHeight="1" x14ac:dyDescent="0.2">
      <c r="A5" s="187"/>
      <c r="B5" s="449" t="s">
        <v>246</v>
      </c>
      <c r="C5" s="449"/>
      <c r="D5" s="449"/>
      <c r="E5" s="449"/>
      <c r="F5" s="449"/>
      <c r="G5" s="449"/>
      <c r="H5" s="449"/>
      <c r="I5" s="449"/>
      <c r="J5" s="450"/>
      <c r="K5" s="450"/>
      <c r="L5" s="187"/>
    </row>
    <row r="6" spans="1:12" ht="35.25" customHeight="1" x14ac:dyDescent="0.2">
      <c r="A6" s="187"/>
      <c r="B6" s="449" t="s">
        <v>329</v>
      </c>
      <c r="C6" s="449"/>
      <c r="D6" s="449"/>
      <c r="E6" s="449"/>
      <c r="F6" s="449"/>
      <c r="G6" s="449"/>
      <c r="H6" s="449"/>
      <c r="I6" s="449"/>
      <c r="J6" s="450"/>
      <c r="K6" s="450"/>
      <c r="L6" s="187"/>
    </row>
    <row r="7" spans="1:12" ht="35.25" customHeight="1" x14ac:dyDescent="0.2">
      <c r="A7" s="187"/>
      <c r="B7" s="453" t="s">
        <v>328</v>
      </c>
      <c r="C7" s="449"/>
      <c r="D7" s="449"/>
      <c r="E7" s="449"/>
      <c r="F7" s="449"/>
      <c r="G7" s="449"/>
      <c r="H7" s="449"/>
      <c r="I7" s="449"/>
      <c r="J7" s="450"/>
      <c r="K7" s="450"/>
      <c r="L7" s="187"/>
    </row>
    <row r="8" spans="1:12" ht="18" x14ac:dyDescent="0.25">
      <c r="A8" s="187"/>
      <c r="B8" s="230" t="s">
        <v>247</v>
      </c>
      <c r="C8" s="194"/>
      <c r="D8" s="194"/>
      <c r="E8" s="194"/>
      <c r="F8" s="194"/>
      <c r="G8" s="194"/>
      <c r="H8" s="194"/>
      <c r="I8" s="194"/>
      <c r="J8" s="187"/>
      <c r="K8" s="187"/>
      <c r="L8" s="187"/>
    </row>
    <row r="9" spans="1:12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2" ht="18.75" x14ac:dyDescent="0.3">
      <c r="A10" s="187"/>
      <c r="B10" s="189" t="s">
        <v>248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2" ht="15.75" x14ac:dyDescent="0.25">
      <c r="A11" s="187"/>
      <c r="B11" s="444" t="s">
        <v>117</v>
      </c>
      <c r="C11" s="444"/>
      <c r="D11" s="187"/>
      <c r="E11" s="187"/>
      <c r="F11" s="187"/>
      <c r="G11" s="187"/>
      <c r="H11" s="187"/>
      <c r="I11" s="187"/>
      <c r="J11" s="187"/>
      <c r="K11" s="187"/>
      <c r="L11" s="187"/>
    </row>
    <row r="12" spans="1:12" ht="16.5" thickBot="1" x14ac:dyDescent="0.3">
      <c r="A12" s="187"/>
      <c r="B12" s="231" t="s">
        <v>67</v>
      </c>
      <c r="C12" s="232" t="s">
        <v>66</v>
      </c>
      <c r="D12" s="187"/>
      <c r="E12" s="187"/>
      <c r="F12" s="187"/>
      <c r="G12" s="187"/>
      <c r="H12" s="187"/>
      <c r="I12" s="187"/>
      <c r="J12" s="187"/>
      <c r="K12" s="187"/>
      <c r="L12" s="187"/>
    </row>
    <row r="13" spans="1:12" ht="15.75" x14ac:dyDescent="0.25">
      <c r="A13" s="187"/>
      <c r="B13" s="233" t="s">
        <v>54</v>
      </c>
      <c r="C13" s="234">
        <v>28</v>
      </c>
      <c r="D13" s="235">
        <v>1</v>
      </c>
      <c r="E13" s="213" t="s">
        <v>249</v>
      </c>
      <c r="F13" s="236" t="s">
        <v>55</v>
      </c>
      <c r="G13" s="195"/>
      <c r="H13" s="187"/>
      <c r="I13" s="187"/>
      <c r="J13" s="187"/>
      <c r="K13" s="187"/>
      <c r="L13" s="187"/>
    </row>
    <row r="14" spans="1:12" ht="18" x14ac:dyDescent="0.25">
      <c r="A14" s="187"/>
      <c r="B14" s="237" t="s">
        <v>50</v>
      </c>
      <c r="C14" s="238">
        <v>32</v>
      </c>
      <c r="D14" s="235">
        <v>2</v>
      </c>
      <c r="E14" s="213" t="s">
        <v>250</v>
      </c>
      <c r="F14" s="205">
        <f>MATCH(liik, Liigid, 0)</f>
        <v>4</v>
      </c>
      <c r="G14" s="209" t="s">
        <v>251</v>
      </c>
      <c r="H14" s="187"/>
      <c r="I14" s="187"/>
      <c r="J14" s="187"/>
      <c r="K14" s="187"/>
      <c r="L14" s="187"/>
    </row>
    <row r="15" spans="1:12" ht="18" x14ac:dyDescent="0.25">
      <c r="A15" s="187"/>
      <c r="B15" s="237" t="s">
        <v>52</v>
      </c>
      <c r="C15" s="238">
        <v>24</v>
      </c>
      <c r="D15" s="235">
        <v>3</v>
      </c>
      <c r="E15" s="213" t="s">
        <v>252</v>
      </c>
      <c r="F15" s="205">
        <f>INDEX(Hinnad, nr)</f>
        <v>35</v>
      </c>
      <c r="G15" s="209" t="s">
        <v>253</v>
      </c>
      <c r="H15" s="187"/>
      <c r="I15" s="187"/>
      <c r="J15" s="187"/>
      <c r="K15" s="187"/>
      <c r="L15" s="187"/>
    </row>
    <row r="16" spans="1:12" ht="15.75" x14ac:dyDescent="0.25">
      <c r="A16" s="187"/>
      <c r="B16" s="237" t="s">
        <v>55</v>
      </c>
      <c r="C16" s="238">
        <v>35</v>
      </c>
      <c r="D16" s="235">
        <v>4</v>
      </c>
      <c r="E16" s="239"/>
      <c r="F16" s="205">
        <f>INDEX(Hinnad,MATCH(liik,Liigid,0))</f>
        <v>35</v>
      </c>
      <c r="G16" s="195" t="s">
        <v>254</v>
      </c>
      <c r="H16" s="187"/>
      <c r="I16" s="187"/>
      <c r="J16" s="187"/>
      <c r="K16" s="187"/>
      <c r="L16" s="187"/>
    </row>
    <row r="17" spans="1:12" ht="18" x14ac:dyDescent="0.25">
      <c r="A17" s="187"/>
      <c r="B17" s="237" t="s">
        <v>53</v>
      </c>
      <c r="C17" s="238">
        <v>54</v>
      </c>
      <c r="D17" s="235">
        <v>5</v>
      </c>
      <c r="E17" s="209" t="s">
        <v>255</v>
      </c>
      <c r="F17" s="187"/>
      <c r="G17" s="195"/>
      <c r="H17" s="187"/>
      <c r="I17" s="187"/>
      <c r="J17" s="187"/>
      <c r="K17" s="187"/>
      <c r="L17" s="187"/>
    </row>
    <row r="18" spans="1:12" ht="16.5" thickBot="1" x14ac:dyDescent="0.3">
      <c r="A18" s="187"/>
      <c r="B18" s="240" t="s">
        <v>60</v>
      </c>
      <c r="C18" s="241">
        <v>41</v>
      </c>
      <c r="D18" s="235">
        <v>6</v>
      </c>
      <c r="E18" s="195"/>
      <c r="F18" s="195"/>
      <c r="G18" s="195"/>
      <c r="H18" s="187"/>
      <c r="I18" s="187"/>
      <c r="J18" s="187"/>
      <c r="K18" s="187"/>
      <c r="L18" s="187"/>
    </row>
    <row r="19" spans="1:12" x14ac:dyDescent="0.2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</row>
    <row r="20" spans="1:12" ht="18.75" x14ac:dyDescent="0.3">
      <c r="A20" s="187"/>
      <c r="B20" s="189" t="s">
        <v>256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</row>
    <row r="21" spans="1:12" ht="18" x14ac:dyDescent="0.25">
      <c r="A21" s="187"/>
      <c r="B21" s="451" t="s">
        <v>117</v>
      </c>
      <c r="C21" s="451"/>
      <c r="D21" s="242"/>
      <c r="E21" s="187"/>
      <c r="F21" s="452" t="s">
        <v>257</v>
      </c>
      <c r="G21" s="452"/>
      <c r="H21" s="187"/>
      <c r="I21" s="187"/>
      <c r="J21" s="187"/>
      <c r="K21" s="187"/>
      <c r="L21" s="187"/>
    </row>
    <row r="22" spans="1:12" ht="16.5" thickBot="1" x14ac:dyDescent="0.3">
      <c r="A22" s="187"/>
      <c r="B22" s="213" t="s">
        <v>115</v>
      </c>
      <c r="C22" s="243" t="s">
        <v>58</v>
      </c>
      <c r="D22" s="195"/>
      <c r="E22" s="244"/>
      <c r="F22" s="231" t="s">
        <v>115</v>
      </c>
      <c r="G22" s="232" t="s">
        <v>58</v>
      </c>
      <c r="H22" s="187"/>
      <c r="I22" s="187"/>
      <c r="J22" s="187"/>
      <c r="K22" s="187"/>
      <c r="L22" s="187"/>
    </row>
    <row r="23" spans="1:12" ht="15" x14ac:dyDescent="0.2">
      <c r="A23" s="187"/>
      <c r="B23" s="245" t="s">
        <v>258</v>
      </c>
      <c r="C23" s="245">
        <v>28</v>
      </c>
      <c r="D23" s="195"/>
      <c r="E23" s="244">
        <v>1</v>
      </c>
      <c r="F23" s="246">
        <v>0</v>
      </c>
      <c r="G23" s="246">
        <v>28</v>
      </c>
      <c r="H23" s="187"/>
      <c r="I23" s="187"/>
      <c r="J23" s="187"/>
      <c r="K23" s="187"/>
      <c r="L23" s="187"/>
    </row>
    <row r="24" spans="1:12" ht="15" x14ac:dyDescent="0.2">
      <c r="A24" s="187"/>
      <c r="B24" s="245" t="s">
        <v>259</v>
      </c>
      <c r="C24" s="245">
        <v>30</v>
      </c>
      <c r="D24" s="195"/>
      <c r="E24" s="244">
        <v>2</v>
      </c>
      <c r="F24" s="247">
        <v>10</v>
      </c>
      <c r="G24" s="247">
        <v>30</v>
      </c>
      <c r="H24" s="187"/>
      <c r="I24" s="187"/>
      <c r="J24" s="187"/>
      <c r="K24" s="187"/>
      <c r="L24" s="187"/>
    </row>
    <row r="25" spans="1:12" ht="15" x14ac:dyDescent="0.2">
      <c r="A25" s="187"/>
      <c r="B25" s="245" t="s">
        <v>102</v>
      </c>
      <c r="C25" s="245">
        <v>33</v>
      </c>
      <c r="D25" s="195"/>
      <c r="E25" s="244">
        <v>3</v>
      </c>
      <c r="F25" s="247">
        <v>15</v>
      </c>
      <c r="G25" s="247">
        <v>33</v>
      </c>
      <c r="H25" s="187"/>
      <c r="I25" s="187"/>
      <c r="J25" s="187"/>
      <c r="K25" s="187"/>
      <c r="L25" s="187"/>
    </row>
    <row r="26" spans="1:12" ht="15" x14ac:dyDescent="0.2">
      <c r="A26" s="187"/>
      <c r="B26" s="245" t="s">
        <v>260</v>
      </c>
      <c r="C26" s="245">
        <v>35</v>
      </c>
      <c r="D26" s="195"/>
      <c r="E26" s="244">
        <v>4</v>
      </c>
      <c r="F26" s="247">
        <v>20</v>
      </c>
      <c r="G26" s="247">
        <v>35</v>
      </c>
      <c r="H26" s="187"/>
      <c r="I26" s="187"/>
      <c r="J26" s="187"/>
      <c r="K26" s="187"/>
      <c r="L26" s="187"/>
    </row>
    <row r="27" spans="1:12" ht="15" x14ac:dyDescent="0.2">
      <c r="A27" s="187"/>
      <c r="B27" s="245" t="s">
        <v>261</v>
      </c>
      <c r="C27" s="245">
        <v>37</v>
      </c>
      <c r="D27" s="195"/>
      <c r="E27" s="244">
        <v>5</v>
      </c>
      <c r="F27" s="247">
        <v>25</v>
      </c>
      <c r="G27" s="247">
        <v>37</v>
      </c>
      <c r="H27" s="187"/>
      <c r="I27" s="187"/>
      <c r="J27" s="187"/>
      <c r="K27" s="187"/>
      <c r="L27" s="187"/>
    </row>
    <row r="28" spans="1:12" ht="15.75" thickBot="1" x14ac:dyDescent="0.25">
      <c r="A28" s="187"/>
      <c r="B28" s="245" t="s">
        <v>262</v>
      </c>
      <c r="C28" s="245">
        <v>36</v>
      </c>
      <c r="D28" s="195"/>
      <c r="E28" s="244">
        <v>6</v>
      </c>
      <c r="F28" s="248">
        <v>30</v>
      </c>
      <c r="G28" s="248">
        <v>36</v>
      </c>
      <c r="H28" s="187"/>
      <c r="I28" s="187"/>
      <c r="J28" s="187"/>
      <c r="K28" s="187"/>
      <c r="L28" s="187"/>
    </row>
    <row r="29" spans="1:12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</row>
    <row r="30" spans="1:12" ht="15.75" x14ac:dyDescent="0.25">
      <c r="A30" s="187"/>
      <c r="B30" s="249" t="s">
        <v>263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</row>
    <row r="31" spans="1:12" ht="15.75" x14ac:dyDescent="0.25">
      <c r="A31" s="187"/>
      <c r="B31" s="200" t="s">
        <v>112</v>
      </c>
      <c r="C31" s="200" t="s">
        <v>252</v>
      </c>
      <c r="D31" s="250"/>
      <c r="E31" s="187"/>
      <c r="F31" s="187"/>
      <c r="G31" s="187"/>
      <c r="H31" s="187"/>
      <c r="I31" s="187"/>
      <c r="J31" s="187"/>
      <c r="K31" s="187"/>
      <c r="L31" s="187"/>
    </row>
    <row r="32" spans="1:12" ht="15" x14ac:dyDescent="0.2">
      <c r="A32" s="187"/>
      <c r="B32" s="204">
        <v>20</v>
      </c>
      <c r="C32" s="207">
        <f>INDEX(Hind,MATCH(B32,Läbimõõt))</f>
        <v>35</v>
      </c>
      <c r="D32" s="251">
        <f>IF(d&lt;10,28, IF(d&lt;15,30, IF(d&lt;20,33,IF(d&lt;25,35,IF(d&lt;30,37,36)))))</f>
        <v>35</v>
      </c>
      <c r="E32" s="187"/>
      <c r="F32" s="187"/>
      <c r="G32" s="187"/>
      <c r="H32" s="187"/>
      <c r="I32" s="187"/>
      <c r="J32" s="187"/>
      <c r="K32" s="187"/>
      <c r="L32" s="187"/>
    </row>
    <row r="33" spans="1:15" ht="15" x14ac:dyDescent="0.2">
      <c r="A33" s="187"/>
      <c r="B33" s="204">
        <v>13</v>
      </c>
      <c r="C33" s="207">
        <f>INDEX(Hind,MATCH(B33,Läbimõõt))</f>
        <v>30</v>
      </c>
      <c r="D33" s="251">
        <f>IF(d&lt;10,28, IF(d&lt;15,30, IF(d&lt;20,33,IF(d&lt;25,35,IF(d&lt;30,37,36)))))</f>
        <v>30</v>
      </c>
      <c r="E33" s="187"/>
      <c r="F33" s="187"/>
      <c r="G33" s="187"/>
      <c r="H33" s="187"/>
      <c r="I33" s="187"/>
      <c r="J33" s="187"/>
      <c r="K33" s="187"/>
      <c r="L33" s="187"/>
    </row>
    <row r="34" spans="1:15" ht="15" x14ac:dyDescent="0.2">
      <c r="A34" s="187"/>
      <c r="B34" s="204">
        <v>32</v>
      </c>
      <c r="C34" s="207">
        <f>INDEX(Hind,MATCH(B34,Läbimõõt))</f>
        <v>36</v>
      </c>
      <c r="D34" s="251">
        <f>IF(d&lt;10,28, IF(d&lt;15,30, IF(d&lt;20,33,IF(d&lt;25,35,IF(d&lt;30,37,36)))))</f>
        <v>36</v>
      </c>
      <c r="E34" s="187"/>
      <c r="F34" s="252" t="s">
        <v>264</v>
      </c>
      <c r="G34" s="187"/>
      <c r="H34" s="187"/>
      <c r="I34" s="187"/>
      <c r="J34" s="187"/>
      <c r="K34" s="187"/>
      <c r="L34" s="187"/>
    </row>
    <row r="35" spans="1:15" x14ac:dyDescent="0.2">
      <c r="A35" s="187"/>
      <c r="B35" s="253" t="s">
        <v>265</v>
      </c>
      <c r="C35" s="254" t="s">
        <v>265</v>
      </c>
      <c r="D35" s="255" t="s">
        <v>265</v>
      </c>
      <c r="E35" s="187"/>
      <c r="F35" s="187"/>
      <c r="G35" s="187"/>
      <c r="H35" s="187"/>
      <c r="I35" s="187"/>
      <c r="J35" s="187"/>
      <c r="K35" s="187"/>
      <c r="L35" s="187"/>
    </row>
    <row r="36" spans="1:15" ht="18" x14ac:dyDescent="0.25">
      <c r="A36" s="187"/>
      <c r="B36" s="256" t="s">
        <v>266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</row>
    <row r="37" spans="1:15" ht="15.75" x14ac:dyDescent="0.25">
      <c r="A37" s="257" t="s">
        <v>284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</row>
    <row r="38" spans="1:15" ht="15.75" x14ac:dyDescent="0.25">
      <c r="A38" s="187"/>
      <c r="B38" s="257"/>
      <c r="C38" s="187"/>
      <c r="D38" s="187"/>
      <c r="E38" s="187"/>
      <c r="F38" s="187"/>
      <c r="G38" s="187"/>
      <c r="H38" s="187"/>
      <c r="I38" s="187"/>
      <c r="J38" s="187"/>
      <c r="K38" s="187"/>
      <c r="L38" s="187"/>
    </row>
    <row r="39" spans="1:15" ht="18.75" x14ac:dyDescent="0.3">
      <c r="A39" s="187"/>
      <c r="B39" s="258" t="s">
        <v>267</v>
      </c>
      <c r="C39" s="187"/>
      <c r="D39" s="187"/>
      <c r="E39" s="187"/>
      <c r="F39" s="187"/>
      <c r="G39" s="187"/>
      <c r="H39" s="187"/>
      <c r="I39" s="187"/>
      <c r="J39" s="187"/>
      <c r="K39" s="187"/>
      <c r="L39" s="187"/>
    </row>
    <row r="40" spans="1:15" ht="15" x14ac:dyDescent="0.2">
      <c r="A40" s="187"/>
      <c r="B40" s="252" t="s">
        <v>268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</row>
    <row r="41" spans="1:15" ht="15.75" x14ac:dyDescent="0.25">
      <c r="A41" s="187"/>
      <c r="B41" s="249" t="s">
        <v>117</v>
      </c>
      <c r="C41" s="444" t="s">
        <v>269</v>
      </c>
      <c r="D41" s="444"/>
      <c r="E41" s="444"/>
      <c r="F41" s="444"/>
      <c r="G41" s="444"/>
      <c r="H41" s="444"/>
      <c r="I41" s="187"/>
      <c r="J41" s="187"/>
      <c r="K41" s="187"/>
      <c r="L41" s="187"/>
    </row>
    <row r="42" spans="1:15" ht="15.75" thickBot="1" x14ac:dyDescent="0.25">
      <c r="A42" s="187"/>
      <c r="B42" s="239"/>
      <c r="C42" s="259" t="s">
        <v>270</v>
      </c>
      <c r="D42" s="260" t="s">
        <v>271</v>
      </c>
      <c r="E42" s="261" t="s">
        <v>272</v>
      </c>
      <c r="F42" s="261" t="s">
        <v>273</v>
      </c>
      <c r="G42" s="261" t="s">
        <v>274</v>
      </c>
      <c r="H42" s="262" t="s">
        <v>275</v>
      </c>
      <c r="I42" s="195"/>
      <c r="J42" s="187"/>
      <c r="K42" s="187"/>
      <c r="L42" s="187"/>
    </row>
    <row r="43" spans="1:15" ht="16.5" thickBot="1" x14ac:dyDescent="0.3">
      <c r="A43" s="187"/>
      <c r="B43" s="263" t="s">
        <v>276</v>
      </c>
      <c r="C43" s="264">
        <v>0</v>
      </c>
      <c r="D43" s="265">
        <v>10</v>
      </c>
      <c r="E43" s="265">
        <v>15</v>
      </c>
      <c r="F43" s="265">
        <v>20</v>
      </c>
      <c r="G43" s="265">
        <v>25</v>
      </c>
      <c r="H43" s="266">
        <v>30</v>
      </c>
      <c r="I43" s="195"/>
      <c r="J43" s="187"/>
      <c r="K43" s="187"/>
      <c r="L43" s="187"/>
    </row>
    <row r="44" spans="1:15" ht="15.75" x14ac:dyDescent="0.25">
      <c r="A44" s="242">
        <v>1</v>
      </c>
      <c r="B44" s="267" t="s">
        <v>52</v>
      </c>
      <c r="C44" s="268">
        <v>11</v>
      </c>
      <c r="D44" s="269">
        <v>15</v>
      </c>
      <c r="E44" s="269">
        <v>18</v>
      </c>
      <c r="F44" s="269">
        <v>23</v>
      </c>
      <c r="G44" s="269">
        <v>24</v>
      </c>
      <c r="H44" s="270">
        <v>23</v>
      </c>
      <c r="I44" s="271">
        <v>1</v>
      </c>
      <c r="J44" s="187"/>
      <c r="K44" s="187"/>
      <c r="L44" s="187"/>
      <c r="M44" s="187"/>
      <c r="N44" s="187"/>
      <c r="O44" s="187"/>
    </row>
    <row r="45" spans="1:15" ht="15.75" x14ac:dyDescent="0.25">
      <c r="A45" s="242">
        <v>2</v>
      </c>
      <c r="B45" s="272" t="s">
        <v>50</v>
      </c>
      <c r="C45" s="273">
        <v>30</v>
      </c>
      <c r="D45" s="274">
        <v>33</v>
      </c>
      <c r="E45" s="274">
        <v>36</v>
      </c>
      <c r="F45" s="274">
        <v>38</v>
      </c>
      <c r="G45" s="274">
        <v>40</v>
      </c>
      <c r="H45" s="275">
        <v>39</v>
      </c>
      <c r="I45" s="271">
        <v>2</v>
      </c>
      <c r="J45" s="187"/>
      <c r="K45" s="187"/>
      <c r="L45" s="187"/>
      <c r="M45" s="187"/>
      <c r="N45" s="187"/>
      <c r="O45" s="187"/>
    </row>
    <row r="46" spans="1:15" ht="15.75" x14ac:dyDescent="0.25">
      <c r="A46" s="242">
        <v>3</v>
      </c>
      <c r="B46" s="272" t="s">
        <v>54</v>
      </c>
      <c r="C46" s="273">
        <v>14</v>
      </c>
      <c r="D46" s="274">
        <v>22</v>
      </c>
      <c r="E46" s="274">
        <v>26</v>
      </c>
      <c r="F46" s="274">
        <v>30</v>
      </c>
      <c r="G46" s="274">
        <v>31</v>
      </c>
      <c r="H46" s="275">
        <v>31</v>
      </c>
      <c r="I46" s="271">
        <v>3</v>
      </c>
      <c r="J46" s="187"/>
      <c r="K46" s="187"/>
      <c r="L46" s="187"/>
      <c r="M46" s="187"/>
      <c r="N46" s="187"/>
      <c r="O46" s="187"/>
    </row>
    <row r="47" spans="1:15" ht="15.75" x14ac:dyDescent="0.25">
      <c r="A47" s="242">
        <v>4</v>
      </c>
      <c r="B47" s="272" t="s">
        <v>55</v>
      </c>
      <c r="C47" s="273">
        <v>28</v>
      </c>
      <c r="D47" s="274">
        <v>30</v>
      </c>
      <c r="E47" s="274">
        <v>33</v>
      </c>
      <c r="F47" s="274">
        <v>35</v>
      </c>
      <c r="G47" s="274">
        <v>37</v>
      </c>
      <c r="H47" s="275">
        <v>36</v>
      </c>
      <c r="I47" s="271">
        <v>4</v>
      </c>
      <c r="J47" s="187"/>
      <c r="K47" s="187"/>
      <c r="L47" s="187"/>
      <c r="M47" s="187"/>
      <c r="N47" s="187"/>
      <c r="O47" s="187"/>
    </row>
    <row r="48" spans="1:15" ht="15.75" x14ac:dyDescent="0.25">
      <c r="A48" s="242">
        <v>5</v>
      </c>
      <c r="B48" s="272" t="s">
        <v>60</v>
      </c>
      <c r="C48" s="273">
        <v>32</v>
      </c>
      <c r="D48" s="274">
        <v>34</v>
      </c>
      <c r="E48" s="274">
        <v>38</v>
      </c>
      <c r="F48" s="274">
        <v>42</v>
      </c>
      <c r="G48" s="274">
        <v>43</v>
      </c>
      <c r="H48" s="275">
        <v>42</v>
      </c>
      <c r="I48" s="271">
        <v>5</v>
      </c>
      <c r="J48" s="187"/>
      <c r="K48" s="187"/>
      <c r="L48" s="187"/>
      <c r="M48" s="187"/>
      <c r="N48" s="187"/>
      <c r="O48" s="187"/>
    </row>
    <row r="49" spans="1:15" ht="15.75" x14ac:dyDescent="0.25">
      <c r="A49" s="242">
        <v>6</v>
      </c>
      <c r="B49" s="276" t="s">
        <v>51</v>
      </c>
      <c r="C49" s="277">
        <v>34</v>
      </c>
      <c r="D49" s="278">
        <v>38</v>
      </c>
      <c r="E49" s="278">
        <v>40</v>
      </c>
      <c r="F49" s="278">
        <v>43</v>
      </c>
      <c r="G49" s="278">
        <v>44</v>
      </c>
      <c r="H49" s="279">
        <v>51</v>
      </c>
      <c r="I49" s="271">
        <v>6</v>
      </c>
      <c r="J49" s="187"/>
      <c r="K49" s="187"/>
      <c r="L49" s="187"/>
      <c r="M49" s="187"/>
      <c r="N49" s="187"/>
      <c r="O49" s="187"/>
    </row>
    <row r="50" spans="1:15" ht="16.5" thickBot="1" x14ac:dyDescent="0.3">
      <c r="A50" s="242">
        <v>7</v>
      </c>
      <c r="B50" s="280" t="s">
        <v>53</v>
      </c>
      <c r="C50" s="281">
        <v>38</v>
      </c>
      <c r="D50" s="282">
        <v>43</v>
      </c>
      <c r="E50" s="282">
        <v>47</v>
      </c>
      <c r="F50" s="282">
        <v>54</v>
      </c>
      <c r="G50" s="282">
        <v>57</v>
      </c>
      <c r="H50" s="283">
        <v>70</v>
      </c>
      <c r="I50" s="235">
        <v>7</v>
      </c>
      <c r="J50" s="187"/>
      <c r="K50" s="187"/>
      <c r="L50" s="187"/>
      <c r="M50" s="187"/>
      <c r="N50" s="187"/>
      <c r="O50" s="187"/>
    </row>
    <row r="51" spans="1:15" ht="15" x14ac:dyDescent="0.2">
      <c r="A51" s="187"/>
      <c r="B51" s="195"/>
      <c r="C51" s="242">
        <v>1</v>
      </c>
      <c r="D51" s="242">
        <v>2</v>
      </c>
      <c r="E51" s="242">
        <v>3</v>
      </c>
      <c r="F51" s="242">
        <v>4</v>
      </c>
      <c r="G51" s="242">
        <v>5</v>
      </c>
      <c r="H51" s="242">
        <v>6</v>
      </c>
      <c r="I51" s="195"/>
      <c r="J51" s="187"/>
      <c r="K51" s="187"/>
      <c r="L51" s="187"/>
    </row>
    <row r="52" spans="1:15" ht="15.75" x14ac:dyDescent="0.25">
      <c r="A52" s="187"/>
      <c r="B52" s="187"/>
      <c r="C52" s="445" t="s">
        <v>277</v>
      </c>
      <c r="D52" s="445"/>
      <c r="E52" s="445"/>
      <c r="F52" s="445"/>
      <c r="G52" s="445"/>
      <c r="H52" s="445"/>
      <c r="I52" s="187"/>
      <c r="J52" s="187"/>
      <c r="K52" s="187"/>
      <c r="L52" s="187"/>
    </row>
    <row r="53" spans="1:15" x14ac:dyDescent="0.2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</row>
    <row r="54" spans="1:15" ht="15.75" x14ac:dyDescent="0.25">
      <c r="A54" s="187"/>
      <c r="B54" s="249" t="s">
        <v>263</v>
      </c>
      <c r="C54" s="187"/>
      <c r="D54" s="187"/>
      <c r="E54" s="187"/>
      <c r="F54" s="187"/>
      <c r="G54" s="187"/>
      <c r="H54" s="187"/>
      <c r="I54" s="187"/>
      <c r="J54" s="187"/>
      <c r="K54" s="187"/>
      <c r="L54" s="187"/>
    </row>
    <row r="55" spans="1:15" x14ac:dyDescent="0.2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</row>
    <row r="56" spans="1:15" ht="15.75" x14ac:dyDescent="0.25">
      <c r="A56" s="187"/>
      <c r="B56" s="199" t="s">
        <v>278</v>
      </c>
      <c r="C56" s="200" t="s">
        <v>279</v>
      </c>
      <c r="D56" s="200" t="s">
        <v>57</v>
      </c>
      <c r="E56" s="200" t="s">
        <v>280</v>
      </c>
      <c r="F56" s="199" t="s">
        <v>56</v>
      </c>
      <c r="G56" s="284"/>
      <c r="H56" s="187"/>
      <c r="I56" s="187"/>
      <c r="J56" s="187"/>
      <c r="K56" s="187"/>
      <c r="L56" s="187"/>
    </row>
    <row r="57" spans="1:15" ht="15.75" x14ac:dyDescent="0.25">
      <c r="A57" s="187"/>
      <c r="B57" s="203" t="s">
        <v>54</v>
      </c>
      <c r="C57" s="204">
        <v>20</v>
      </c>
      <c r="D57" s="285">
        <v>45</v>
      </c>
      <c r="E57" s="205">
        <f>INDEX(PHinnad,MATCH(B57,Pliigid,0),MATCH(C57,Pmõõdud))</f>
        <v>30</v>
      </c>
      <c r="F57" s="286">
        <f>PHInd*Kogus</f>
        <v>1350</v>
      </c>
      <c r="G57" s="239"/>
      <c r="H57" s="187"/>
      <c r="I57" s="187"/>
      <c r="J57" s="187"/>
      <c r="K57" s="187"/>
      <c r="L57" s="187"/>
    </row>
    <row r="58" spans="1:15" ht="15.75" x14ac:dyDescent="0.25">
      <c r="A58" s="187"/>
      <c r="B58" s="203" t="s">
        <v>60</v>
      </c>
      <c r="C58" s="204">
        <v>17</v>
      </c>
      <c r="D58" s="285">
        <v>57.6</v>
      </c>
      <c r="E58" s="205">
        <f>INDEX(PHinnad,MATCH(B58,Pliigid,0),MATCH(C58,Pmõõdud))</f>
        <v>38</v>
      </c>
      <c r="F58" s="286">
        <f>PHInd*Kogus</f>
        <v>2188.8000000000002</v>
      </c>
      <c r="G58" s="239"/>
      <c r="H58" s="187"/>
      <c r="I58" s="187"/>
      <c r="J58" s="187"/>
      <c r="K58" s="187"/>
      <c r="L58" s="187"/>
    </row>
    <row r="59" spans="1:15" ht="15.75" x14ac:dyDescent="0.25">
      <c r="A59" s="187"/>
      <c r="B59" s="203" t="s">
        <v>54</v>
      </c>
      <c r="C59" s="204">
        <v>27</v>
      </c>
      <c r="D59" s="285">
        <v>49.3</v>
      </c>
      <c r="E59" s="205">
        <f>INDEX(PHinnad,MATCH(B59,Pliigid,0),MATCH(C59,Pmõõdud))</f>
        <v>31</v>
      </c>
      <c r="F59" s="286">
        <f>PHInd*Kogus</f>
        <v>1528.3</v>
      </c>
      <c r="G59" s="239"/>
      <c r="H59" s="187"/>
      <c r="I59" s="187"/>
      <c r="J59" s="187"/>
      <c r="K59" s="187"/>
      <c r="L59" s="187"/>
    </row>
    <row r="60" spans="1:15" ht="15.75" x14ac:dyDescent="0.25">
      <c r="A60" s="187"/>
      <c r="B60" s="203" t="s">
        <v>50</v>
      </c>
      <c r="C60" s="204">
        <v>13</v>
      </c>
      <c r="D60" s="285">
        <v>83</v>
      </c>
      <c r="E60" s="205">
        <f>INDEX(PHinnad,MATCH(B60,Pliigid,0),MATCH(C60,Pmõõdud))</f>
        <v>33</v>
      </c>
      <c r="F60" s="286">
        <f>PHInd*Kogus</f>
        <v>2739</v>
      </c>
      <c r="G60" s="239"/>
      <c r="H60" s="187"/>
      <c r="I60" s="187"/>
      <c r="J60" s="187"/>
      <c r="K60" s="187"/>
      <c r="L60" s="187"/>
    </row>
    <row r="61" spans="1:15" ht="15.75" x14ac:dyDescent="0.25">
      <c r="A61" s="187"/>
      <c r="B61" s="203" t="s">
        <v>53</v>
      </c>
      <c r="C61" s="204">
        <v>35</v>
      </c>
      <c r="D61" s="285">
        <v>42</v>
      </c>
      <c r="E61" s="205">
        <f>INDEX(PHinnad,MATCH(B61,Pliigid,0),MATCH(C61,Pmõõdud))</f>
        <v>70</v>
      </c>
      <c r="F61" s="286">
        <f>PHInd*Kogus</f>
        <v>2940</v>
      </c>
      <c r="G61" s="239"/>
      <c r="H61" s="187"/>
      <c r="I61" s="187"/>
      <c r="J61" s="187"/>
      <c r="K61" s="187"/>
      <c r="L61" s="187"/>
    </row>
    <row r="62" spans="1:15" ht="15.75" x14ac:dyDescent="0.25">
      <c r="A62" s="187"/>
      <c r="B62" s="203"/>
      <c r="C62" s="204"/>
      <c r="D62" s="285"/>
      <c r="E62" s="205"/>
      <c r="F62" s="286"/>
      <c r="G62" s="239"/>
      <c r="H62" s="187"/>
      <c r="I62" s="187"/>
      <c r="J62" s="187"/>
      <c r="K62" s="187"/>
      <c r="L62" s="187"/>
    </row>
    <row r="63" spans="1:15" ht="15.75" x14ac:dyDescent="0.25">
      <c r="A63" s="187"/>
      <c r="B63" s="203"/>
      <c r="C63" s="204"/>
      <c r="D63" s="245"/>
      <c r="E63" s="205"/>
      <c r="F63" s="287"/>
      <c r="G63" s="239"/>
      <c r="H63" s="187"/>
      <c r="I63" s="187"/>
      <c r="J63" s="187"/>
      <c r="K63" s="187"/>
      <c r="L63" s="187"/>
    </row>
    <row r="64" spans="1:15" ht="18" x14ac:dyDescent="0.25">
      <c r="A64" s="288" t="s">
        <v>281</v>
      </c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</row>
    <row r="65" spans="1:12" ht="15.75" x14ac:dyDescent="0.25">
      <c r="A65" s="187"/>
      <c r="B65" s="187"/>
      <c r="C65" s="187"/>
      <c r="D65" s="289" t="s">
        <v>282</v>
      </c>
      <c r="E65" s="187"/>
      <c r="F65" s="187"/>
      <c r="G65" s="187"/>
      <c r="H65" s="187"/>
      <c r="I65" s="187"/>
      <c r="J65" s="187"/>
      <c r="K65" s="187"/>
      <c r="L65" s="187"/>
    </row>
    <row r="66" spans="1:12" x14ac:dyDescent="0.2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</row>
    <row r="67" spans="1:12" x14ac:dyDescent="0.2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</row>
  </sheetData>
  <mergeCells count="9">
    <mergeCell ref="C41:H41"/>
    <mergeCell ref="C52:H52"/>
    <mergeCell ref="B3:F3"/>
    <mergeCell ref="B5:K5"/>
    <mergeCell ref="B6:K6"/>
    <mergeCell ref="B11:C11"/>
    <mergeCell ref="B21:C21"/>
    <mergeCell ref="F21:G21"/>
    <mergeCell ref="B7:K7"/>
  </mergeCells>
  <dataValidations count="2">
    <dataValidation type="list" allowBlank="1" showInputMessage="1" showErrorMessage="1" sqref="F13">
      <formula1>Liigid</formula1>
    </dataValidation>
    <dataValidation type="list" allowBlank="1" showInputMessage="1" showErrorMessage="1" sqref="B57:B63">
      <formula1>Pliigid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J26"/>
  <sheetViews>
    <sheetView showGridLines="0" showRowColHeaders="0" workbookViewId="0">
      <pane ySplit="1" topLeftCell="A2" activePane="bottomLeft" state="frozen"/>
      <selection activeCell="G9" sqref="G9"/>
      <selection pane="bottomLeft"/>
    </sheetView>
  </sheetViews>
  <sheetFormatPr defaultRowHeight="12.75" x14ac:dyDescent="0.2"/>
  <cols>
    <col min="1" max="1" width="4.5703125" style="187" customWidth="1"/>
    <col min="2" max="2" width="9.140625" style="187" customWidth="1"/>
    <col min="3" max="3" width="23.140625" style="187" customWidth="1"/>
    <col min="4" max="4" width="7.7109375" style="187" customWidth="1"/>
    <col min="5" max="5" width="11.85546875" style="187" customWidth="1"/>
    <col min="6" max="6" width="12.85546875" style="187" bestFit="1" customWidth="1"/>
    <col min="7" max="7" width="8" style="187" customWidth="1"/>
    <col min="8" max="8" width="10.85546875" style="187" bestFit="1" customWidth="1"/>
    <col min="9" max="9" width="7" style="187" customWidth="1"/>
    <col min="10" max="16384" width="9.140625" style="187"/>
  </cols>
  <sheetData>
    <row r="1" spans="2:10" ht="18" customHeight="1" x14ac:dyDescent="0.2">
      <c r="B1" s="348"/>
      <c r="D1" s="348"/>
      <c r="E1" s="348"/>
    </row>
    <row r="2" spans="2:10" s="226" customFormat="1" ht="24.75" customHeight="1" x14ac:dyDescent="0.2">
      <c r="B2" s="349" t="s">
        <v>366</v>
      </c>
    </row>
    <row r="3" spans="2:10" s="351" customFormat="1" ht="24.75" customHeight="1" x14ac:dyDescent="0.2">
      <c r="B3" s="454" t="s">
        <v>330</v>
      </c>
      <c r="C3" s="455"/>
      <c r="D3" s="455"/>
      <c r="E3" s="455"/>
      <c r="F3" s="455"/>
      <c r="G3" s="455"/>
      <c r="H3" s="456"/>
      <c r="I3" s="350"/>
    </row>
    <row r="4" spans="2:10" s="351" customFormat="1" ht="20.25" customHeight="1" x14ac:dyDescent="0.2">
      <c r="B4" s="352" t="s">
        <v>331</v>
      </c>
      <c r="C4" s="353"/>
      <c r="D4" s="353"/>
      <c r="E4" s="353"/>
      <c r="F4" s="353"/>
      <c r="G4" s="353"/>
      <c r="H4" s="353"/>
      <c r="I4" s="353"/>
    </row>
    <row r="5" spans="2:10" s="351" customFormat="1" ht="25.5" customHeight="1" x14ac:dyDescent="0.2">
      <c r="B5" s="454" t="s">
        <v>343</v>
      </c>
      <c r="C5" s="455"/>
      <c r="D5" s="455"/>
      <c r="E5" s="455"/>
      <c r="F5" s="455"/>
      <c r="G5" s="455"/>
      <c r="H5" s="456"/>
      <c r="I5" s="350"/>
    </row>
    <row r="6" spans="2:10" s="351" customFormat="1" ht="21" customHeight="1" x14ac:dyDescent="0.2">
      <c r="B6" s="352" t="s">
        <v>332</v>
      </c>
      <c r="C6" s="353"/>
      <c r="D6" s="353"/>
      <c r="E6" s="353"/>
      <c r="F6" s="353"/>
      <c r="G6" s="353"/>
      <c r="H6" s="353"/>
      <c r="I6" s="353"/>
    </row>
    <row r="7" spans="2:10" s="354" customFormat="1" ht="67.5" customHeight="1" x14ac:dyDescent="0.2">
      <c r="B7" s="457" t="s">
        <v>333</v>
      </c>
      <c r="C7" s="457"/>
      <c r="D7" s="457"/>
      <c r="E7" s="457"/>
      <c r="F7" s="457"/>
      <c r="G7" s="457"/>
      <c r="H7" s="457"/>
      <c r="I7" s="225"/>
      <c r="J7" s="225"/>
    </row>
    <row r="8" spans="2:10" s="226" customFormat="1" ht="33" customHeight="1" x14ac:dyDescent="0.2">
      <c r="B8" s="458" t="s">
        <v>334</v>
      </c>
      <c r="C8" s="459"/>
      <c r="D8" s="459"/>
      <c r="E8" s="459"/>
      <c r="F8" s="459"/>
      <c r="G8" s="459"/>
      <c r="H8" s="459"/>
      <c r="I8" s="355"/>
      <c r="J8" s="355"/>
    </row>
    <row r="9" spans="2:10" s="226" customFormat="1" ht="36" customHeight="1" x14ac:dyDescent="0.2">
      <c r="B9" s="460" t="s">
        <v>335</v>
      </c>
      <c r="C9" s="460"/>
      <c r="D9" s="460"/>
      <c r="E9" s="460"/>
      <c r="F9" s="460"/>
      <c r="G9" s="460"/>
      <c r="H9" s="460"/>
      <c r="I9" s="356"/>
      <c r="J9" s="356"/>
    </row>
    <row r="12" spans="2:10" ht="18" x14ac:dyDescent="0.25">
      <c r="B12" s="222" t="s">
        <v>336</v>
      </c>
    </row>
    <row r="14" spans="2:10" ht="15.75" x14ac:dyDescent="0.2">
      <c r="B14" s="357" t="s">
        <v>337</v>
      </c>
      <c r="C14" s="358" t="s">
        <v>138</v>
      </c>
      <c r="D14" s="357" t="s">
        <v>58</v>
      </c>
      <c r="E14" s="359" t="s">
        <v>338</v>
      </c>
      <c r="F14" s="359" t="s">
        <v>339</v>
      </c>
      <c r="G14" s="357" t="s">
        <v>57</v>
      </c>
      <c r="H14" s="358" t="s">
        <v>132</v>
      </c>
    </row>
    <row r="15" spans="2:10" ht="15.75" x14ac:dyDescent="0.25">
      <c r="B15" s="274">
        <v>403075</v>
      </c>
      <c r="C15" s="287" t="s">
        <v>345</v>
      </c>
      <c r="D15" s="360">
        <v>24.4</v>
      </c>
      <c r="E15" s="360">
        <v>20</v>
      </c>
      <c r="F15" s="361">
        <v>10</v>
      </c>
      <c r="G15" s="239">
        <f t="shared" ref="G15:G21" si="0">E15*F15</f>
        <v>200</v>
      </c>
      <c r="H15" s="362">
        <f t="shared" ref="H15:H21" si="1">D15*G15</f>
        <v>4880</v>
      </c>
    </row>
    <row r="16" spans="2:10" ht="15.75" x14ac:dyDescent="0.25">
      <c r="B16" s="274">
        <v>403199</v>
      </c>
      <c r="C16" s="287" t="s">
        <v>347</v>
      </c>
      <c r="D16" s="360">
        <v>40.799999999999997</v>
      </c>
      <c r="E16" s="360">
        <v>10</v>
      </c>
      <c r="F16" s="361">
        <v>5</v>
      </c>
      <c r="G16" s="239">
        <f t="shared" si="0"/>
        <v>50</v>
      </c>
      <c r="H16" s="362">
        <f t="shared" si="1"/>
        <v>2039.9999999999998</v>
      </c>
    </row>
    <row r="17" spans="2:8" ht="15.75" x14ac:dyDescent="0.25">
      <c r="B17" s="274">
        <v>403209</v>
      </c>
      <c r="C17" s="287" t="s">
        <v>349</v>
      </c>
      <c r="D17" s="360">
        <v>18.850000000000001</v>
      </c>
      <c r="E17" s="360">
        <v>21</v>
      </c>
      <c r="F17" s="361">
        <v>13</v>
      </c>
      <c r="G17" s="239">
        <f t="shared" si="0"/>
        <v>273</v>
      </c>
      <c r="H17" s="362">
        <f t="shared" si="1"/>
        <v>5146.05</v>
      </c>
    </row>
    <row r="18" spans="2:8" ht="15.75" x14ac:dyDescent="0.25">
      <c r="B18" s="274">
        <v>402122</v>
      </c>
      <c r="C18" s="287" t="s">
        <v>354</v>
      </c>
      <c r="D18" s="360">
        <v>5.9</v>
      </c>
      <c r="E18" s="360">
        <v>28</v>
      </c>
      <c r="F18" s="361">
        <v>20</v>
      </c>
      <c r="G18" s="239">
        <f t="shared" si="0"/>
        <v>560</v>
      </c>
      <c r="H18" s="362">
        <f t="shared" si="1"/>
        <v>3304</v>
      </c>
    </row>
    <row r="19" spans="2:8" ht="15.75" x14ac:dyDescent="0.25">
      <c r="B19" s="274">
        <v>402145</v>
      </c>
      <c r="C19" s="287" t="s">
        <v>355</v>
      </c>
      <c r="D19" s="360">
        <v>17.149999999999999</v>
      </c>
      <c r="E19" s="360">
        <v>10</v>
      </c>
      <c r="F19" s="361">
        <v>50</v>
      </c>
      <c r="G19" s="239">
        <f t="shared" si="0"/>
        <v>500</v>
      </c>
      <c r="H19" s="362">
        <f t="shared" si="1"/>
        <v>8575</v>
      </c>
    </row>
    <row r="20" spans="2:8" ht="15.75" x14ac:dyDescent="0.25">
      <c r="B20" s="274">
        <v>402058</v>
      </c>
      <c r="C20" s="287" t="s">
        <v>361</v>
      </c>
      <c r="D20" s="360">
        <v>21.45</v>
      </c>
      <c r="E20" s="360">
        <v>10</v>
      </c>
      <c r="F20" s="361">
        <v>42</v>
      </c>
      <c r="G20" s="239">
        <f t="shared" si="0"/>
        <v>420</v>
      </c>
      <c r="H20" s="362">
        <f t="shared" si="1"/>
        <v>9009</v>
      </c>
    </row>
    <row r="21" spans="2:8" ht="15.75" x14ac:dyDescent="0.25">
      <c r="B21" s="274">
        <v>402051</v>
      </c>
      <c r="C21" s="287" t="s">
        <v>365</v>
      </c>
      <c r="D21" s="360">
        <v>3.35</v>
      </c>
      <c r="E21" s="360">
        <v>42</v>
      </c>
      <c r="F21" s="361">
        <v>33</v>
      </c>
      <c r="G21" s="239">
        <f t="shared" si="0"/>
        <v>1386</v>
      </c>
      <c r="H21" s="362">
        <f t="shared" si="1"/>
        <v>4643.1000000000004</v>
      </c>
    </row>
    <row r="22" spans="2:8" ht="15.75" x14ac:dyDescent="0.25">
      <c r="B22" s="274"/>
      <c r="C22" s="287"/>
      <c r="D22" s="360"/>
      <c r="E22" s="205"/>
      <c r="F22" s="361"/>
      <c r="G22" s="239"/>
      <c r="H22" s="362"/>
    </row>
    <row r="23" spans="2:8" ht="15.75" x14ac:dyDescent="0.25">
      <c r="B23" s="274"/>
      <c r="C23" s="287"/>
      <c r="D23" s="211"/>
      <c r="E23" s="205"/>
      <c r="F23" s="361"/>
      <c r="G23" s="239"/>
      <c r="H23" s="363">
        <f>SUM(H15:H22)</f>
        <v>37597.15</v>
      </c>
    </row>
    <row r="24" spans="2:8" ht="15.75" x14ac:dyDescent="0.25">
      <c r="D24" s="364" t="s">
        <v>340</v>
      </c>
    </row>
    <row r="25" spans="2:8" ht="15.75" x14ac:dyDescent="0.25">
      <c r="D25" s="365" t="s">
        <v>341</v>
      </c>
    </row>
    <row r="26" spans="2:8" ht="15.75" x14ac:dyDescent="0.25">
      <c r="C26" s="365" t="s">
        <v>342</v>
      </c>
    </row>
  </sheetData>
  <mergeCells count="5">
    <mergeCell ref="B3:H3"/>
    <mergeCell ref="B5:H5"/>
    <mergeCell ref="B7:H7"/>
    <mergeCell ref="B8:H8"/>
    <mergeCell ref="B9:H9"/>
  </mergeCells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E26"/>
  <sheetViews>
    <sheetView showGridLines="0" showRowColHeaders="0" workbookViewId="0">
      <pane ySplit="1" topLeftCell="A2" activePane="bottomLeft" state="frozen"/>
      <selection activeCell="G9" sqref="G9"/>
      <selection pane="bottomLeft" activeCell="L20" sqref="L20"/>
    </sheetView>
  </sheetViews>
  <sheetFormatPr defaultRowHeight="15" x14ac:dyDescent="0.2"/>
  <cols>
    <col min="1" max="1" width="3.140625" style="195" customWidth="1"/>
    <col min="2" max="2" width="9" style="242" bestFit="1" customWidth="1"/>
    <col min="3" max="3" width="23.28515625" style="195" bestFit="1" customWidth="1"/>
    <col min="4" max="4" width="11.42578125" style="242" bestFit="1" customWidth="1"/>
    <col min="5" max="5" width="9.140625" style="195" customWidth="1"/>
    <col min="6" max="6" width="4.7109375" style="195" customWidth="1"/>
    <col min="7" max="7" width="11.5703125" style="195" bestFit="1" customWidth="1"/>
    <col min="8" max="16384" width="9.140625" style="195"/>
  </cols>
  <sheetData>
    <row r="1" spans="2:5" ht="16.5" customHeight="1" x14ac:dyDescent="0.2"/>
    <row r="3" spans="2:5" ht="15.75" x14ac:dyDescent="0.25">
      <c r="B3" s="200" t="s">
        <v>137</v>
      </c>
      <c r="C3" s="199" t="s">
        <v>138</v>
      </c>
      <c r="D3" s="200" t="s">
        <v>338</v>
      </c>
      <c r="E3" s="200" t="s">
        <v>58</v>
      </c>
    </row>
    <row r="4" spans="2:5" ht="15.75" x14ac:dyDescent="0.25">
      <c r="B4" s="243">
        <v>403144</v>
      </c>
      <c r="C4" s="239" t="s">
        <v>344</v>
      </c>
      <c r="D4" s="245">
        <v>15</v>
      </c>
      <c r="E4" s="362">
        <v>3.11</v>
      </c>
    </row>
    <row r="5" spans="2:5" ht="15.75" x14ac:dyDescent="0.25">
      <c r="B5" s="243">
        <v>403075</v>
      </c>
      <c r="C5" s="239" t="s">
        <v>345</v>
      </c>
      <c r="D5" s="245">
        <v>20</v>
      </c>
      <c r="E5" s="362">
        <v>2.34</v>
      </c>
    </row>
    <row r="6" spans="2:5" ht="15.75" x14ac:dyDescent="0.25">
      <c r="B6" s="243">
        <v>403130</v>
      </c>
      <c r="C6" s="239" t="s">
        <v>346</v>
      </c>
      <c r="D6" s="245">
        <v>10</v>
      </c>
      <c r="E6" s="362">
        <v>2.97</v>
      </c>
    </row>
    <row r="7" spans="2:5" ht="15.75" x14ac:dyDescent="0.25">
      <c r="B7" s="243">
        <v>403199</v>
      </c>
      <c r="C7" s="239" t="s">
        <v>347</v>
      </c>
      <c r="D7" s="245">
        <v>10</v>
      </c>
      <c r="E7" s="362">
        <v>3.91</v>
      </c>
    </row>
    <row r="8" spans="2:5" ht="15.75" x14ac:dyDescent="0.25">
      <c r="B8" s="243">
        <v>403070</v>
      </c>
      <c r="C8" s="239" t="s">
        <v>348</v>
      </c>
      <c r="D8" s="245">
        <v>15</v>
      </c>
      <c r="E8" s="362">
        <v>2.04</v>
      </c>
    </row>
    <row r="9" spans="2:5" ht="15.75" x14ac:dyDescent="0.25">
      <c r="B9" s="243">
        <v>403209</v>
      </c>
      <c r="C9" s="239" t="s">
        <v>349</v>
      </c>
      <c r="D9" s="245">
        <v>21</v>
      </c>
      <c r="E9" s="362">
        <v>1.81</v>
      </c>
    </row>
    <row r="10" spans="2:5" ht="15.75" x14ac:dyDescent="0.25">
      <c r="B10" s="243">
        <v>403087</v>
      </c>
      <c r="C10" s="239" t="s">
        <v>350</v>
      </c>
      <c r="D10" s="245">
        <v>21</v>
      </c>
      <c r="E10" s="362">
        <v>2.09</v>
      </c>
    </row>
    <row r="11" spans="2:5" ht="15.75" x14ac:dyDescent="0.25">
      <c r="B11" s="243">
        <v>403245</v>
      </c>
      <c r="C11" s="239" t="s">
        <v>351</v>
      </c>
      <c r="D11" s="245">
        <v>10</v>
      </c>
      <c r="E11" s="362">
        <v>1.86</v>
      </c>
    </row>
    <row r="12" spans="2:5" ht="15.75" x14ac:dyDescent="0.25">
      <c r="B12" s="243">
        <v>403225</v>
      </c>
      <c r="C12" s="239" t="s">
        <v>352</v>
      </c>
      <c r="D12" s="245">
        <v>20</v>
      </c>
      <c r="E12" s="362">
        <v>2.9</v>
      </c>
    </row>
    <row r="13" spans="2:5" ht="15.75" x14ac:dyDescent="0.25">
      <c r="B13" s="243">
        <v>403078</v>
      </c>
      <c r="C13" s="239" t="s">
        <v>353</v>
      </c>
      <c r="D13" s="245">
        <v>21</v>
      </c>
      <c r="E13" s="362">
        <v>2.44</v>
      </c>
    </row>
    <row r="14" spans="2:5" ht="15.75" x14ac:dyDescent="0.25">
      <c r="B14" s="243">
        <v>402122</v>
      </c>
      <c r="C14" s="239" t="s">
        <v>354</v>
      </c>
      <c r="D14" s="245">
        <v>28</v>
      </c>
      <c r="E14" s="362">
        <v>0.56999999999999995</v>
      </c>
    </row>
    <row r="15" spans="2:5" ht="15.75" x14ac:dyDescent="0.25">
      <c r="B15" s="243">
        <v>402145</v>
      </c>
      <c r="C15" s="239" t="s">
        <v>355</v>
      </c>
      <c r="D15" s="245">
        <v>10</v>
      </c>
      <c r="E15" s="362">
        <v>1.64</v>
      </c>
    </row>
    <row r="16" spans="2:5" ht="15.75" x14ac:dyDescent="0.25">
      <c r="B16" s="243">
        <v>402068</v>
      </c>
      <c r="C16" s="239" t="s">
        <v>356</v>
      </c>
      <c r="D16" s="245">
        <v>28</v>
      </c>
      <c r="E16" s="362">
        <v>0.49</v>
      </c>
    </row>
    <row r="17" spans="2:5" ht="15.75" x14ac:dyDescent="0.25">
      <c r="B17" s="243">
        <v>402050</v>
      </c>
      <c r="C17" s="239" t="s">
        <v>357</v>
      </c>
      <c r="D17" s="245">
        <v>42</v>
      </c>
      <c r="E17" s="362">
        <v>0.26</v>
      </c>
    </row>
    <row r="18" spans="2:5" ht="15.75" x14ac:dyDescent="0.25">
      <c r="B18" s="243">
        <v>403484</v>
      </c>
      <c r="C18" s="239" t="s">
        <v>358</v>
      </c>
      <c r="D18" s="245">
        <v>24</v>
      </c>
      <c r="E18" s="362">
        <v>0.28999999999999998</v>
      </c>
    </row>
    <row r="19" spans="2:5" ht="15.75" x14ac:dyDescent="0.25">
      <c r="B19" s="243">
        <v>402225</v>
      </c>
      <c r="C19" s="239" t="s">
        <v>359</v>
      </c>
      <c r="D19" s="245">
        <v>32</v>
      </c>
      <c r="E19" s="362">
        <v>0.7</v>
      </c>
    </row>
    <row r="20" spans="2:5" ht="15.75" x14ac:dyDescent="0.25">
      <c r="B20" s="243">
        <v>402089</v>
      </c>
      <c r="C20" s="239" t="s">
        <v>360</v>
      </c>
      <c r="D20" s="245">
        <v>32</v>
      </c>
      <c r="E20" s="362">
        <v>0.7</v>
      </c>
    </row>
    <row r="21" spans="2:5" ht="15.75" x14ac:dyDescent="0.25">
      <c r="B21" s="243">
        <v>402058</v>
      </c>
      <c r="C21" s="239" t="s">
        <v>361</v>
      </c>
      <c r="D21" s="245">
        <v>10</v>
      </c>
      <c r="E21" s="362">
        <v>2.06</v>
      </c>
    </row>
    <row r="22" spans="2:5" ht="15.75" x14ac:dyDescent="0.25">
      <c r="B22" s="243">
        <v>402057</v>
      </c>
      <c r="C22" s="239" t="s">
        <v>362</v>
      </c>
      <c r="D22" s="245">
        <v>42</v>
      </c>
      <c r="E22" s="362">
        <v>0.36</v>
      </c>
    </row>
    <row r="23" spans="2:5" ht="15.75" x14ac:dyDescent="0.25">
      <c r="B23" s="243">
        <v>402063</v>
      </c>
      <c r="C23" s="239" t="s">
        <v>363</v>
      </c>
      <c r="D23" s="245">
        <v>28</v>
      </c>
      <c r="E23" s="362">
        <v>0.56999999999999995</v>
      </c>
    </row>
    <row r="24" spans="2:5" ht="15.75" x14ac:dyDescent="0.25">
      <c r="B24" s="243">
        <v>402067</v>
      </c>
      <c r="C24" s="239" t="s">
        <v>364</v>
      </c>
      <c r="D24" s="245">
        <v>10</v>
      </c>
      <c r="E24" s="362">
        <v>1.64</v>
      </c>
    </row>
    <row r="25" spans="2:5" ht="15.75" x14ac:dyDescent="0.25">
      <c r="B25" s="243">
        <v>402051</v>
      </c>
      <c r="C25" s="239" t="s">
        <v>365</v>
      </c>
      <c r="D25" s="245">
        <v>42</v>
      </c>
      <c r="E25" s="362">
        <v>0.32</v>
      </c>
    </row>
    <row r="26" spans="2:5" x14ac:dyDescent="0.2">
      <c r="B26" s="245"/>
      <c r="C26" s="239"/>
      <c r="D26" s="245"/>
      <c r="E26" s="239"/>
    </row>
  </sheetData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3"/>
  <sheetViews>
    <sheetView zoomScale="160" zoomScaleNormal="160" workbookViewId="0">
      <selection activeCell="E12" sqref="E12"/>
    </sheetView>
  </sheetViews>
  <sheetFormatPr defaultRowHeight="12.75" x14ac:dyDescent="0.2"/>
  <cols>
    <col min="1" max="1" width="10.7109375" bestFit="1" customWidth="1"/>
    <col min="5" max="5" width="15.85546875" customWidth="1"/>
    <col min="6" max="6" width="15.140625" customWidth="1"/>
    <col min="7" max="7" width="33" style="2" bestFit="1" customWidth="1"/>
    <col min="8" max="8" width="11.28515625" customWidth="1"/>
    <col min="10" max="10" width="15" customWidth="1"/>
    <col min="11" max="11" width="13" customWidth="1"/>
  </cols>
  <sheetData>
    <row r="1" spans="1:9" ht="20.25" x14ac:dyDescent="0.3">
      <c r="A1" s="1" t="s">
        <v>283</v>
      </c>
    </row>
    <row r="2" spans="1:9" s="3" customFormat="1" ht="20.25" x14ac:dyDescent="0.3">
      <c r="A2" s="290" t="s">
        <v>0</v>
      </c>
      <c r="G2" s="4"/>
    </row>
    <row r="3" spans="1:9" ht="26.25" customHeight="1" x14ac:dyDescent="0.25">
      <c r="E3" s="411" t="s">
        <v>1</v>
      </c>
      <c r="F3" s="411"/>
    </row>
    <row r="4" spans="1:9" ht="13.5" thickBot="1" x14ac:dyDescent="0.25">
      <c r="A4" s="6" t="s">
        <v>2</v>
      </c>
      <c r="B4" s="6" t="s">
        <v>3</v>
      </c>
      <c r="E4" s="7" t="s">
        <v>2</v>
      </c>
      <c r="F4" s="7" t="s">
        <v>3</v>
      </c>
      <c r="H4" s="7"/>
    </row>
    <row r="5" spans="1:9" x14ac:dyDescent="0.2">
      <c r="A5" t="s">
        <v>4</v>
      </c>
      <c r="B5" t="s">
        <v>5</v>
      </c>
      <c r="D5" s="8" t="s">
        <v>6</v>
      </c>
      <c r="E5" s="292" t="s">
        <v>29</v>
      </c>
      <c r="F5" s="291" t="s">
        <v>8</v>
      </c>
      <c r="G5" s="10" t="s">
        <v>9</v>
      </c>
      <c r="H5" s="11"/>
      <c r="I5" t="str">
        <f>INDEX(Inglise,I10)</f>
        <v>bird</v>
      </c>
    </row>
    <row r="6" spans="1:9" x14ac:dyDescent="0.2">
      <c r="A6" t="s">
        <v>10</v>
      </c>
      <c r="B6" t="s">
        <v>11</v>
      </c>
      <c r="D6" s="8" t="s">
        <v>12</v>
      </c>
      <c r="E6" s="293">
        <f>MATCH(E5,Eesti,0)</f>
        <v>10</v>
      </c>
      <c r="F6" s="295"/>
      <c r="G6" s="10" t="s">
        <v>13</v>
      </c>
      <c r="H6" s="12"/>
    </row>
    <row r="7" spans="1:9" ht="13.5" thickBot="1" x14ac:dyDescent="0.25">
      <c r="A7" t="s">
        <v>14</v>
      </c>
      <c r="B7" t="s">
        <v>15</v>
      </c>
      <c r="D7" s="8" t="s">
        <v>16</v>
      </c>
      <c r="E7" s="294" t="str">
        <f>INDEX(Inglise,E6)</f>
        <v>cake</v>
      </c>
      <c r="F7" s="296"/>
      <c r="G7" s="10" t="s">
        <v>17</v>
      </c>
      <c r="I7" t="str">
        <f>INDEX(sõnastik,4,2)</f>
        <v>cable</v>
      </c>
    </row>
    <row r="8" spans="1:9" x14ac:dyDescent="0.2">
      <c r="A8" t="s">
        <v>18</v>
      </c>
      <c r="B8" t="s">
        <v>19</v>
      </c>
    </row>
    <row r="9" spans="1:9" x14ac:dyDescent="0.2">
      <c r="A9" t="s">
        <v>20</v>
      </c>
      <c r="B9" t="s">
        <v>21</v>
      </c>
    </row>
    <row r="10" spans="1:9" ht="13.5" thickBot="1" x14ac:dyDescent="0.25">
      <c r="A10" t="s">
        <v>22</v>
      </c>
      <c r="B10" t="s">
        <v>23</v>
      </c>
      <c r="E10" s="7" t="s">
        <v>2</v>
      </c>
      <c r="F10" s="7" t="s">
        <v>3</v>
      </c>
      <c r="G10" s="13"/>
      <c r="I10">
        <v>12</v>
      </c>
    </row>
    <row r="11" spans="1:9" x14ac:dyDescent="0.2">
      <c r="A11" t="s">
        <v>24</v>
      </c>
      <c r="B11" t="s">
        <v>25</v>
      </c>
      <c r="D11" s="8" t="s">
        <v>6</v>
      </c>
      <c r="E11" s="9" t="s">
        <v>26</v>
      </c>
      <c r="F11" s="14" t="s">
        <v>15</v>
      </c>
      <c r="G11" s="15"/>
    </row>
    <row r="12" spans="1:9" ht="13.5" thickBot="1" x14ac:dyDescent="0.25">
      <c r="A12" t="s">
        <v>26</v>
      </c>
      <c r="B12" t="s">
        <v>8</v>
      </c>
      <c r="D12" s="8" t="s">
        <v>16</v>
      </c>
      <c r="E12" s="16" t="str">
        <f>INDEX(Inglise,MATCH(E11,Eesti,0))</f>
        <v>dog</v>
      </c>
      <c r="F12" s="17"/>
      <c r="G12" s="18" t="s">
        <v>27</v>
      </c>
    </row>
    <row r="13" spans="1:9" x14ac:dyDescent="0.2">
      <c r="A13" t="s">
        <v>7</v>
      </c>
      <c r="B13" t="s">
        <v>28</v>
      </c>
    </row>
    <row r="14" spans="1:9" x14ac:dyDescent="0.2">
      <c r="A14" t="s">
        <v>29</v>
      </c>
      <c r="B14" t="s">
        <v>30</v>
      </c>
    </row>
    <row r="15" spans="1:9" x14ac:dyDescent="0.2">
      <c r="A15" t="s">
        <v>31</v>
      </c>
      <c r="B15" t="s">
        <v>32</v>
      </c>
    </row>
    <row r="16" spans="1:9" x14ac:dyDescent="0.2">
      <c r="A16" t="s">
        <v>33</v>
      </c>
      <c r="B16" t="s">
        <v>34</v>
      </c>
    </row>
    <row r="17" spans="1:2" x14ac:dyDescent="0.2">
      <c r="A17" t="s">
        <v>35</v>
      </c>
      <c r="B17" t="s">
        <v>36</v>
      </c>
    </row>
    <row r="18" spans="1:2" x14ac:dyDescent="0.2">
      <c r="A18" t="s">
        <v>37</v>
      </c>
      <c r="B18" t="s">
        <v>38</v>
      </c>
    </row>
    <row r="19" spans="1:2" x14ac:dyDescent="0.2">
      <c r="A19" t="s">
        <v>39</v>
      </c>
      <c r="B19" t="s">
        <v>40</v>
      </c>
    </row>
    <row r="20" spans="1:2" x14ac:dyDescent="0.2">
      <c r="A20" t="s">
        <v>41</v>
      </c>
      <c r="B20" t="s">
        <v>42</v>
      </c>
    </row>
    <row r="21" spans="1:2" x14ac:dyDescent="0.2">
      <c r="A21" t="s">
        <v>43</v>
      </c>
      <c r="B21" t="s">
        <v>44</v>
      </c>
    </row>
    <row r="22" spans="1:2" x14ac:dyDescent="0.2">
      <c r="A22" t="s">
        <v>45</v>
      </c>
      <c r="B22" t="s">
        <v>46</v>
      </c>
    </row>
    <row r="23" spans="1:2" x14ac:dyDescent="0.2">
      <c r="A23" t="s">
        <v>47</v>
      </c>
      <c r="B23" t="s">
        <v>48</v>
      </c>
    </row>
  </sheetData>
  <mergeCells count="1">
    <mergeCell ref="E3:F3"/>
  </mergeCells>
  <dataValidations count="2">
    <dataValidation type="list" allowBlank="1" showInputMessage="1" showErrorMessage="1" sqref="E5">
      <formula1>$A$5:$A$41</formula1>
    </dataValidation>
    <dataValidation type="list" allowBlank="1" showInputMessage="1" showErrorMessage="1" sqref="F5">
      <formula1>$B$5:$B$32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 moveWithCells="1" siz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35"/>
  <sheetViews>
    <sheetView topLeftCell="A19" zoomScale="190" zoomScaleNormal="190" workbookViewId="0">
      <selection activeCell="J27" sqref="J27"/>
    </sheetView>
  </sheetViews>
  <sheetFormatPr defaultRowHeight="12.75" x14ac:dyDescent="0.2"/>
  <cols>
    <col min="1" max="1" width="11.85546875" customWidth="1"/>
    <col min="2" max="2" width="10" bestFit="1" customWidth="1"/>
    <col min="3" max="3" width="2.42578125" customWidth="1"/>
    <col min="4" max="4" width="12.140625" customWidth="1"/>
    <col min="5" max="5" width="19.5703125" customWidth="1"/>
    <col min="6" max="6" width="18.140625" customWidth="1"/>
    <col min="7" max="7" width="23.42578125" customWidth="1"/>
    <col min="8" max="8" width="13.140625" bestFit="1" customWidth="1"/>
    <col min="10" max="10" width="11.140625" bestFit="1" customWidth="1"/>
    <col min="11" max="11" width="11.42578125" bestFit="1" customWidth="1"/>
  </cols>
  <sheetData>
    <row r="1" spans="1:8" ht="18" x14ac:dyDescent="0.25">
      <c r="E1" s="411" t="s">
        <v>95</v>
      </c>
      <c r="F1" s="411"/>
    </row>
    <row r="2" spans="1:8" s="62" customFormat="1" ht="30" customHeight="1" thickBot="1" x14ac:dyDescent="0.25">
      <c r="A2" s="63" t="s">
        <v>94</v>
      </c>
      <c r="B2" s="63" t="s">
        <v>93</v>
      </c>
      <c r="E2" s="62" t="s">
        <v>92</v>
      </c>
      <c r="F2" s="62" t="s">
        <v>91</v>
      </c>
      <c r="G2" s="62" t="s">
        <v>90</v>
      </c>
    </row>
    <row r="3" spans="1:8" x14ac:dyDescent="0.2">
      <c r="A3" s="61" t="s">
        <v>89</v>
      </c>
      <c r="B3" s="61" t="s">
        <v>88</v>
      </c>
      <c r="D3" s="60">
        <v>1</v>
      </c>
      <c r="E3" s="59"/>
      <c r="F3" s="38" t="str">
        <f>INDEX(Nädalapäev,D3)</f>
        <v>Esmaspäev</v>
      </c>
      <c r="G3" s="44" t="s">
        <v>75</v>
      </c>
      <c r="H3" s="44"/>
    </row>
    <row r="4" spans="1:8" ht="13.5" thickBot="1" x14ac:dyDescent="0.25">
      <c r="A4" s="48" t="s">
        <v>87</v>
      </c>
      <c r="B4" s="48" t="s">
        <v>86</v>
      </c>
      <c r="D4" s="58" t="s">
        <v>79</v>
      </c>
      <c r="E4" s="57"/>
      <c r="F4" s="56">
        <f>MATCH(D4,Kuu,0)</f>
        <v>5</v>
      </c>
      <c r="G4" s="44" t="s">
        <v>85</v>
      </c>
      <c r="H4" s="44"/>
    </row>
    <row r="5" spans="1:8" x14ac:dyDescent="0.2">
      <c r="A5" s="48" t="s">
        <v>84</v>
      </c>
      <c r="B5" s="48" t="s">
        <v>83</v>
      </c>
    </row>
    <row r="6" spans="1:8" ht="13.5" thickBot="1" x14ac:dyDescent="0.25">
      <c r="A6" s="48" t="s">
        <v>82</v>
      </c>
      <c r="B6" s="48" t="s">
        <v>81</v>
      </c>
    </row>
    <row r="7" spans="1:8" ht="13.5" thickBot="1" x14ac:dyDescent="0.25">
      <c r="A7" s="48" t="s">
        <v>80</v>
      </c>
      <c r="B7" s="48" t="s">
        <v>79</v>
      </c>
      <c r="D7" s="55">
        <v>40878</v>
      </c>
      <c r="E7" s="54"/>
      <c r="F7" s="53" t="str">
        <f>INDEX(Kuu,MONTH(D7))</f>
        <v>Detsember</v>
      </c>
      <c r="G7" s="44" t="s">
        <v>78</v>
      </c>
      <c r="H7" s="394"/>
    </row>
    <row r="8" spans="1:8" ht="13.5" thickBot="1" x14ac:dyDescent="0.25">
      <c r="A8" s="48" t="s">
        <v>77</v>
      </c>
      <c r="B8" s="48" t="s">
        <v>76</v>
      </c>
      <c r="D8" s="50"/>
      <c r="E8" s="52"/>
      <c r="F8" s="51" t="str">
        <f>INDEX(Nädalapäev,WEEKDAY(D7,2))</f>
        <v>Neljapäev</v>
      </c>
      <c r="G8" s="44" t="s">
        <v>75</v>
      </c>
    </row>
    <row r="9" spans="1:8" ht="13.5" thickBot="1" x14ac:dyDescent="0.25">
      <c r="A9" s="47" t="s">
        <v>74</v>
      </c>
      <c r="B9" s="48" t="s">
        <v>73</v>
      </c>
      <c r="D9" s="50"/>
    </row>
    <row r="10" spans="1:8" x14ac:dyDescent="0.2">
      <c r="B10" s="48" t="s">
        <v>72</v>
      </c>
      <c r="D10" s="49"/>
    </row>
    <row r="11" spans="1:8" x14ac:dyDescent="0.2">
      <c r="B11" s="48" t="s">
        <v>71</v>
      </c>
    </row>
    <row r="12" spans="1:8" x14ac:dyDescent="0.2">
      <c r="B12" s="48" t="s">
        <v>70</v>
      </c>
    </row>
    <row r="13" spans="1:8" x14ac:dyDescent="0.2">
      <c r="B13" s="48" t="s">
        <v>69</v>
      </c>
    </row>
    <row r="14" spans="1:8" ht="13.5" thickBot="1" x14ac:dyDescent="0.25">
      <c r="B14" s="47" t="s">
        <v>68</v>
      </c>
    </row>
    <row r="15" spans="1:8" ht="13.5" thickBot="1" x14ac:dyDescent="0.25"/>
    <row r="16" spans="1:8" ht="13.5" thickBot="1" x14ac:dyDescent="0.25">
      <c r="A16" s="46" t="s">
        <v>67</v>
      </c>
      <c r="B16" s="45" t="s">
        <v>66</v>
      </c>
      <c r="D16" s="44" t="s">
        <v>65</v>
      </c>
      <c r="E16" s="43"/>
      <c r="F16" s="43"/>
      <c r="G16" s="43"/>
    </row>
    <row r="17" spans="1:8" ht="13.5" thickBot="1" x14ac:dyDescent="0.25">
      <c r="A17" s="42" t="s">
        <v>54</v>
      </c>
      <c r="B17" s="41">
        <v>25</v>
      </c>
      <c r="D17" s="412" t="s">
        <v>64</v>
      </c>
      <c r="E17" s="413"/>
      <c r="F17" s="40" t="s">
        <v>58</v>
      </c>
      <c r="G17" s="26" t="s">
        <v>59</v>
      </c>
    </row>
    <row r="18" spans="1:8" ht="13.5" thickBot="1" x14ac:dyDescent="0.25">
      <c r="A18" s="36" t="s">
        <v>50</v>
      </c>
      <c r="B18" s="35">
        <v>35</v>
      </c>
      <c r="D18" s="414" t="s">
        <v>63</v>
      </c>
      <c r="E18" s="415"/>
      <c r="F18" s="39">
        <f>MAX(Hinnad)</f>
        <v>54</v>
      </c>
      <c r="G18" s="38" t="str">
        <f>INDEX(Liigid,MATCH(F18,Hinnad,0))</f>
        <v>tamm</v>
      </c>
    </row>
    <row r="19" spans="1:8" ht="13.5" thickBot="1" x14ac:dyDescent="0.25">
      <c r="A19" s="36" t="s">
        <v>52</v>
      </c>
      <c r="B19" s="35">
        <v>18</v>
      </c>
      <c r="D19" s="416" t="s">
        <v>62</v>
      </c>
      <c r="E19" s="417"/>
      <c r="F19" s="37">
        <f>MIN(Hinnad)</f>
        <v>18</v>
      </c>
      <c r="G19" s="38" t="str">
        <f>INDEX(Liigid,MATCH(F19,Hinnad,0))</f>
        <v>haab</v>
      </c>
    </row>
    <row r="20" spans="1:8" x14ac:dyDescent="0.2">
      <c r="A20" s="36" t="s">
        <v>55</v>
      </c>
      <c r="B20" s="35">
        <v>32</v>
      </c>
    </row>
    <row r="21" spans="1:8" ht="15.75" x14ac:dyDescent="0.25">
      <c r="A21" s="36" t="s">
        <v>53</v>
      </c>
      <c r="B21" s="35">
        <v>54</v>
      </c>
      <c r="D21" s="34" t="s">
        <v>61</v>
      </c>
    </row>
    <row r="22" spans="1:8" ht="13.5" thickBot="1" x14ac:dyDescent="0.25">
      <c r="A22" s="33" t="s">
        <v>51</v>
      </c>
      <c r="B22" s="32">
        <v>45</v>
      </c>
    </row>
    <row r="23" spans="1:8" ht="13.5" thickBot="1" x14ac:dyDescent="0.25">
      <c r="A23" s="31" t="s">
        <v>60</v>
      </c>
      <c r="B23" s="30">
        <v>42</v>
      </c>
      <c r="D23" s="29" t="s">
        <v>12</v>
      </c>
      <c r="E23" s="28" t="s">
        <v>59</v>
      </c>
      <c r="F23" s="27" t="s">
        <v>58</v>
      </c>
      <c r="G23" s="27" t="s">
        <v>57</v>
      </c>
      <c r="H23" s="26" t="s">
        <v>56</v>
      </c>
    </row>
    <row r="24" spans="1:8" x14ac:dyDescent="0.2">
      <c r="D24" s="9">
        <v>1</v>
      </c>
      <c r="E24" s="25" t="s">
        <v>55</v>
      </c>
      <c r="F24" s="24">
        <f t="shared" ref="F24:F33" si="0">INDEX(Hinnad,MATCH(Liik,Liigid,0))</f>
        <v>32</v>
      </c>
      <c r="G24" s="397">
        <v>45.7</v>
      </c>
      <c r="H24" s="402">
        <f t="shared" ref="H24:H33" si="1">Hind*Kogus</f>
        <v>1462.4</v>
      </c>
    </row>
    <row r="25" spans="1:8" x14ac:dyDescent="0.2">
      <c r="D25" s="23">
        <v>2</v>
      </c>
      <c r="E25" s="22" t="s">
        <v>53</v>
      </c>
      <c r="F25" s="395">
        <f t="shared" si="0"/>
        <v>54</v>
      </c>
      <c r="G25" s="398">
        <v>26.5</v>
      </c>
      <c r="H25" s="399">
        <f t="shared" si="1"/>
        <v>1431</v>
      </c>
    </row>
    <row r="26" spans="1:8" x14ac:dyDescent="0.2">
      <c r="D26" s="23">
        <v>3</v>
      </c>
      <c r="E26" s="22" t="s">
        <v>55</v>
      </c>
      <c r="F26" s="395">
        <f t="shared" si="0"/>
        <v>32</v>
      </c>
      <c r="G26" s="398">
        <v>152</v>
      </c>
      <c r="H26" s="399">
        <f t="shared" si="1"/>
        <v>4864</v>
      </c>
    </row>
    <row r="27" spans="1:8" x14ac:dyDescent="0.2">
      <c r="D27" s="23">
        <v>4</v>
      </c>
      <c r="E27" s="22" t="s">
        <v>50</v>
      </c>
      <c r="F27" s="395">
        <f t="shared" si="0"/>
        <v>35</v>
      </c>
      <c r="G27" s="398">
        <v>78.5</v>
      </c>
      <c r="H27" s="399">
        <f t="shared" si="1"/>
        <v>2747.5</v>
      </c>
    </row>
    <row r="28" spans="1:8" x14ac:dyDescent="0.2">
      <c r="D28" s="23">
        <v>5</v>
      </c>
      <c r="E28" s="22" t="s">
        <v>50</v>
      </c>
      <c r="F28" s="395">
        <f t="shared" si="0"/>
        <v>35</v>
      </c>
      <c r="G28" s="398">
        <v>46.2</v>
      </c>
      <c r="H28" s="399">
        <f t="shared" si="1"/>
        <v>1617</v>
      </c>
    </row>
    <row r="29" spans="1:8" x14ac:dyDescent="0.2">
      <c r="D29" s="23">
        <v>6</v>
      </c>
      <c r="E29" s="22" t="s">
        <v>54</v>
      </c>
      <c r="F29" s="395">
        <f t="shared" si="0"/>
        <v>25</v>
      </c>
      <c r="G29" s="398">
        <v>69</v>
      </c>
      <c r="H29" s="399">
        <f t="shared" si="1"/>
        <v>1725</v>
      </c>
    </row>
    <row r="30" spans="1:8" x14ac:dyDescent="0.2">
      <c r="D30" s="23">
        <v>7</v>
      </c>
      <c r="E30" s="22" t="s">
        <v>53</v>
      </c>
      <c r="F30" s="395">
        <f t="shared" si="0"/>
        <v>54</v>
      </c>
      <c r="G30" s="398">
        <v>32.5</v>
      </c>
      <c r="H30" s="399">
        <f t="shared" si="1"/>
        <v>1755</v>
      </c>
    </row>
    <row r="31" spans="1:8" x14ac:dyDescent="0.2">
      <c r="D31" s="23">
        <v>8</v>
      </c>
      <c r="E31" s="22" t="s">
        <v>52</v>
      </c>
      <c r="F31" s="395">
        <f t="shared" si="0"/>
        <v>18</v>
      </c>
      <c r="G31" s="398">
        <v>36</v>
      </c>
      <c r="H31" s="399">
        <f t="shared" si="1"/>
        <v>648</v>
      </c>
    </row>
    <row r="32" spans="1:8" x14ac:dyDescent="0.2">
      <c r="D32" s="23">
        <v>9</v>
      </c>
      <c r="E32" s="22" t="s">
        <v>51</v>
      </c>
      <c r="F32" s="395">
        <f t="shared" si="0"/>
        <v>45</v>
      </c>
      <c r="G32" s="398">
        <v>17.3</v>
      </c>
      <c r="H32" s="399">
        <f t="shared" si="1"/>
        <v>778.5</v>
      </c>
    </row>
    <row r="33" spans="4:8" x14ac:dyDescent="0.2">
      <c r="D33" s="23">
        <v>10</v>
      </c>
      <c r="E33" s="22" t="s">
        <v>50</v>
      </c>
      <c r="F33" s="395">
        <f t="shared" si="0"/>
        <v>35</v>
      </c>
      <c r="G33" s="398">
        <v>67.5</v>
      </c>
      <c r="H33" s="399">
        <f t="shared" si="1"/>
        <v>2362.5</v>
      </c>
    </row>
    <row r="34" spans="4:8" ht="13.5" thickBot="1" x14ac:dyDescent="0.25">
      <c r="D34" s="21"/>
      <c r="E34" s="20"/>
      <c r="F34" s="396"/>
      <c r="G34" s="400"/>
      <c r="H34" s="403"/>
    </row>
    <row r="35" spans="4:8" ht="13.5" thickBot="1" x14ac:dyDescent="0.25">
      <c r="F35" s="19" t="s">
        <v>49</v>
      </c>
      <c r="G35" s="401">
        <f t="shared" ref="G35:H35" si="2">SUM(G24:G34)</f>
        <v>571.20000000000005</v>
      </c>
      <c r="H35" s="401">
        <f t="shared" si="2"/>
        <v>19390.900000000001</v>
      </c>
    </row>
  </sheetData>
  <mergeCells count="4">
    <mergeCell ref="E1:F1"/>
    <mergeCell ref="D17:E17"/>
    <mergeCell ref="D18:E18"/>
    <mergeCell ref="D19:E19"/>
  </mergeCells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35"/>
  <sheetViews>
    <sheetView topLeftCell="A6" zoomScale="205" zoomScaleNormal="205" workbookViewId="0">
      <selection activeCell="F18" sqref="F18"/>
    </sheetView>
  </sheetViews>
  <sheetFormatPr defaultRowHeight="12.75" x14ac:dyDescent="0.2"/>
  <cols>
    <col min="1" max="1" width="8.7109375" style="298" customWidth="1"/>
    <col min="2" max="2" width="26" style="298" bestFit="1" customWidth="1"/>
    <col min="3" max="3" width="2.42578125" style="298" customWidth="1"/>
    <col min="4" max="4" width="12.5703125" style="298" bestFit="1" customWidth="1"/>
    <col min="5" max="6" width="25.7109375" style="298" bestFit="1" customWidth="1"/>
    <col min="7" max="7" width="22.140625" style="298" bestFit="1" customWidth="1"/>
    <col min="8" max="16384" width="9.140625" style="298"/>
  </cols>
  <sheetData>
    <row r="1" spans="1:7" ht="20.25" x14ac:dyDescent="0.2">
      <c r="A1" s="297" t="s">
        <v>285</v>
      </c>
    </row>
    <row r="2" spans="1:7" ht="20.25" x14ac:dyDescent="0.3">
      <c r="A2" s="299" t="s">
        <v>286</v>
      </c>
      <c r="B2" s="300"/>
      <c r="C2" s="300"/>
      <c r="D2" s="300"/>
      <c r="E2" s="300"/>
      <c r="F2" s="300"/>
      <c r="G2" s="300"/>
    </row>
    <row r="5" spans="1:7" ht="18" x14ac:dyDescent="0.25">
      <c r="D5" s="418" t="s">
        <v>287</v>
      </c>
      <c r="E5" s="418"/>
      <c r="F5" s="418"/>
      <c r="G5" s="418"/>
    </row>
    <row r="6" spans="1:7" ht="21" customHeight="1" thickBot="1" x14ac:dyDescent="0.25">
      <c r="A6" s="301" t="s">
        <v>111</v>
      </c>
      <c r="B6" s="301" t="s">
        <v>288</v>
      </c>
    </row>
    <row r="7" spans="1:7" ht="13.5" thickBot="1" x14ac:dyDescent="0.25">
      <c r="A7" s="302" t="s">
        <v>289</v>
      </c>
      <c r="B7" s="303" t="s">
        <v>290</v>
      </c>
      <c r="D7" s="304" t="s">
        <v>291</v>
      </c>
      <c r="E7" s="305" t="s">
        <v>292</v>
      </c>
      <c r="F7" s="305" t="s">
        <v>293</v>
      </c>
      <c r="G7" s="306" t="s">
        <v>294</v>
      </c>
    </row>
    <row r="8" spans="1:7" ht="13.5" thickBot="1" x14ac:dyDescent="0.25">
      <c r="A8" s="307" t="s">
        <v>295</v>
      </c>
      <c r="B8" s="308" t="s">
        <v>296</v>
      </c>
      <c r="E8" s="309" t="s">
        <v>288</v>
      </c>
      <c r="F8" s="309" t="s">
        <v>288</v>
      </c>
      <c r="G8" s="309" t="s">
        <v>288</v>
      </c>
    </row>
    <row r="9" spans="1:7" x14ac:dyDescent="0.2">
      <c r="A9" s="307" t="s">
        <v>297</v>
      </c>
      <c r="B9" s="308" t="s">
        <v>298</v>
      </c>
      <c r="D9" s="310" t="s">
        <v>299</v>
      </c>
      <c r="E9" s="311" t="str">
        <f t="shared" ref="E9:E15" si="0">INDEX(Aadress,MATCH(D9,Nimi,0))</f>
        <v>Tallinn, Haava 33-60</v>
      </c>
      <c r="F9" s="311" t="str">
        <f t="shared" ref="F9:F15" si="1">VLOOKUP(D9,Aadressid,2,0)</f>
        <v>Tallinn, Haava 33-60</v>
      </c>
      <c r="G9" s="311" t="str">
        <f t="shared" ref="G9:G15" si="2">LOOKUP(D9,Nimi,Aadress)</f>
        <v>Tallinn, Haava 33-60</v>
      </c>
    </row>
    <row r="10" spans="1:7" x14ac:dyDescent="0.2">
      <c r="A10" s="307" t="s">
        <v>300</v>
      </c>
      <c r="B10" s="308" t="s">
        <v>301</v>
      </c>
      <c r="D10" s="312" t="s">
        <v>302</v>
      </c>
      <c r="E10" s="313" t="str">
        <f t="shared" si="0"/>
        <v>Tallinn, Siili 33-2</v>
      </c>
      <c r="F10" s="313" t="str">
        <f t="shared" si="1"/>
        <v>Tallinn, Siili 33-2</v>
      </c>
      <c r="G10" s="313" t="str">
        <f t="shared" si="2"/>
        <v>Tallinn, Siili 33-2</v>
      </c>
    </row>
    <row r="11" spans="1:7" x14ac:dyDescent="0.2">
      <c r="A11" s="404" t="s">
        <v>317</v>
      </c>
      <c r="B11" s="308" t="s">
        <v>303</v>
      </c>
      <c r="D11" s="312" t="s">
        <v>289</v>
      </c>
      <c r="E11" s="313" t="str">
        <f t="shared" si="0"/>
        <v>Tallinn, Sõpruse pst 67-4</v>
      </c>
      <c r="F11" s="313" t="str">
        <f t="shared" si="1"/>
        <v>Tallinn, Sõpruse pst 67-4</v>
      </c>
      <c r="G11" s="313" t="str">
        <f t="shared" si="2"/>
        <v>Tallinn, Sõpruse pst 67-4</v>
      </c>
    </row>
    <row r="12" spans="1:7" x14ac:dyDescent="0.2">
      <c r="A12" s="307" t="s">
        <v>304</v>
      </c>
      <c r="B12" s="308" t="s">
        <v>305</v>
      </c>
      <c r="D12" s="312" t="s">
        <v>295</v>
      </c>
      <c r="E12" s="313" t="str">
        <f t="shared" si="0"/>
        <v>Tartu, Kaare 3</v>
      </c>
      <c r="F12" s="313" t="str">
        <f t="shared" si="1"/>
        <v>Tartu, Kaare 3</v>
      </c>
      <c r="G12" s="313" t="str">
        <f t="shared" si="2"/>
        <v>Tallinn, Akadeemia 12-42</v>
      </c>
    </row>
    <row r="13" spans="1:7" x14ac:dyDescent="0.2">
      <c r="A13" s="307" t="s">
        <v>306</v>
      </c>
      <c r="B13" s="308" t="s">
        <v>307</v>
      </c>
      <c r="D13" s="312" t="s">
        <v>300</v>
      </c>
      <c r="E13" s="313" t="str">
        <f t="shared" si="0"/>
        <v>Tallinn, Videviku 23-5</v>
      </c>
      <c r="F13" s="313" t="str">
        <f t="shared" si="1"/>
        <v>Tallinn, Videviku 23-5</v>
      </c>
      <c r="G13" s="313" t="str">
        <f t="shared" si="2"/>
        <v>Tallinn, Sõpruse pst 67-4</v>
      </c>
    </row>
    <row r="14" spans="1:7" x14ac:dyDescent="0.2">
      <c r="A14" s="307" t="s">
        <v>308</v>
      </c>
      <c r="B14" s="308" t="s">
        <v>309</v>
      </c>
      <c r="D14" s="312" t="s">
        <v>310</v>
      </c>
      <c r="E14" s="313" t="str">
        <f t="shared" si="0"/>
        <v>Tartu, Vanemuise 13-8</v>
      </c>
      <c r="F14" s="313" t="str">
        <f t="shared" si="1"/>
        <v>Tartu, Vanemuise 13-8</v>
      </c>
      <c r="G14" s="313" t="str">
        <f t="shared" si="2"/>
        <v>Tartu, Vanemuise 13-8</v>
      </c>
    </row>
    <row r="15" spans="1:7" ht="13.5" thickBot="1" x14ac:dyDescent="0.25">
      <c r="A15" s="307" t="s">
        <v>310</v>
      </c>
      <c r="B15" s="308" t="s">
        <v>311</v>
      </c>
      <c r="D15" s="314" t="s">
        <v>312</v>
      </c>
      <c r="E15" s="315" t="str">
        <f t="shared" si="0"/>
        <v>Tallinn, Suur-Ameerika 20-37</v>
      </c>
      <c r="F15" s="315" t="str">
        <f t="shared" si="1"/>
        <v>Tallinn, Suur-Ameerika 20-37</v>
      </c>
      <c r="G15" s="315" t="str">
        <f t="shared" si="2"/>
        <v>Pärnu, Ringi 20</v>
      </c>
    </row>
    <row r="16" spans="1:7" x14ac:dyDescent="0.2">
      <c r="A16" s="307" t="s">
        <v>313</v>
      </c>
      <c r="B16" s="308" t="s">
        <v>314</v>
      </c>
      <c r="D16" s="316"/>
      <c r="E16" s="316"/>
    </row>
    <row r="17" spans="1:7" x14ac:dyDescent="0.2">
      <c r="A17" s="307" t="s">
        <v>302</v>
      </c>
      <c r="B17" s="308" t="s">
        <v>315</v>
      </c>
      <c r="D17" s="316"/>
      <c r="E17" s="316"/>
    </row>
    <row r="18" spans="1:7" x14ac:dyDescent="0.2">
      <c r="A18" s="307" t="s">
        <v>312</v>
      </c>
      <c r="B18" s="308" t="s">
        <v>316</v>
      </c>
      <c r="D18" s="316"/>
      <c r="E18" s="316"/>
    </row>
    <row r="19" spans="1:7" x14ac:dyDescent="0.2">
      <c r="A19" s="404" t="s">
        <v>299</v>
      </c>
      <c r="B19" s="308" t="s">
        <v>318</v>
      </c>
    </row>
    <row r="20" spans="1:7" ht="13.5" thickBot="1" x14ac:dyDescent="0.25">
      <c r="A20" s="317" t="s">
        <v>319</v>
      </c>
      <c r="B20" s="318" t="s">
        <v>320</v>
      </c>
    </row>
    <row r="22" spans="1:7" ht="13.5" thickBot="1" x14ac:dyDescent="0.25">
      <c r="A22" s="319" t="s">
        <v>117</v>
      </c>
      <c r="B22" s="320"/>
      <c r="D22" s="319" t="s">
        <v>61</v>
      </c>
      <c r="E22" s="320"/>
      <c r="F22" s="320"/>
      <c r="G22" s="320"/>
    </row>
    <row r="23" spans="1:7" ht="13.5" thickBot="1" x14ac:dyDescent="0.25">
      <c r="A23" s="321" t="s">
        <v>67</v>
      </c>
      <c r="B23" s="322" t="s">
        <v>66</v>
      </c>
      <c r="D23" s="323" t="s">
        <v>59</v>
      </c>
      <c r="E23" s="324" t="s">
        <v>58</v>
      </c>
      <c r="F23" s="324" t="s">
        <v>57</v>
      </c>
      <c r="G23" s="325" t="s">
        <v>56</v>
      </c>
    </row>
    <row r="24" spans="1:7" x14ac:dyDescent="0.2">
      <c r="A24" s="326" t="s">
        <v>52</v>
      </c>
      <c r="B24" s="327">
        <v>25</v>
      </c>
      <c r="D24" s="328" t="s">
        <v>55</v>
      </c>
      <c r="E24" s="329"/>
      <c r="F24" s="330">
        <v>45.7</v>
      </c>
      <c r="G24" s="331"/>
    </row>
    <row r="25" spans="1:7" x14ac:dyDescent="0.2">
      <c r="A25" s="332" t="s">
        <v>54</v>
      </c>
      <c r="B25" s="333">
        <v>35</v>
      </c>
      <c r="D25" s="334" t="s">
        <v>53</v>
      </c>
      <c r="E25" s="335"/>
      <c r="F25" s="336">
        <v>26.5</v>
      </c>
      <c r="G25" s="337"/>
    </row>
    <row r="26" spans="1:7" x14ac:dyDescent="0.2">
      <c r="A26" s="332" t="s">
        <v>55</v>
      </c>
      <c r="B26" s="333">
        <v>18</v>
      </c>
      <c r="D26" s="334" t="s">
        <v>55</v>
      </c>
      <c r="E26" s="335"/>
      <c r="F26" s="336">
        <v>152</v>
      </c>
      <c r="G26" s="337"/>
    </row>
    <row r="27" spans="1:7" x14ac:dyDescent="0.2">
      <c r="A27" s="332" t="s">
        <v>50</v>
      </c>
      <c r="B27" s="333">
        <v>32</v>
      </c>
      <c r="D27" s="334" t="s">
        <v>50</v>
      </c>
      <c r="E27" s="335"/>
      <c r="F27" s="336">
        <v>78.5</v>
      </c>
      <c r="G27" s="337"/>
    </row>
    <row r="28" spans="1:7" x14ac:dyDescent="0.2">
      <c r="A28" s="332" t="s">
        <v>60</v>
      </c>
      <c r="B28" s="333">
        <v>54</v>
      </c>
      <c r="D28" s="334" t="s">
        <v>50</v>
      </c>
      <c r="E28" s="335"/>
      <c r="F28" s="336">
        <v>46.2</v>
      </c>
      <c r="G28" s="337"/>
    </row>
    <row r="29" spans="1:7" x14ac:dyDescent="0.2">
      <c r="A29" s="338" t="s">
        <v>53</v>
      </c>
      <c r="B29" s="339">
        <v>45</v>
      </c>
      <c r="D29" s="334" t="s">
        <v>54</v>
      </c>
      <c r="E29" s="335"/>
      <c r="F29" s="336">
        <v>69</v>
      </c>
      <c r="G29" s="337"/>
    </row>
    <row r="30" spans="1:7" ht="13.5" thickBot="1" x14ac:dyDescent="0.25">
      <c r="A30" s="340" t="s">
        <v>51</v>
      </c>
      <c r="B30" s="341">
        <v>42</v>
      </c>
      <c r="D30" s="334" t="s">
        <v>53</v>
      </c>
      <c r="E30" s="335"/>
      <c r="F30" s="336">
        <v>32.5</v>
      </c>
      <c r="G30" s="337"/>
    </row>
    <row r="31" spans="1:7" x14ac:dyDescent="0.2">
      <c r="D31" s="334" t="s">
        <v>52</v>
      </c>
      <c r="E31" s="335"/>
      <c r="F31" s="336">
        <v>36</v>
      </c>
      <c r="G31" s="337"/>
    </row>
    <row r="32" spans="1:7" x14ac:dyDescent="0.2">
      <c r="D32" s="334" t="s">
        <v>51</v>
      </c>
      <c r="E32" s="335"/>
      <c r="F32" s="336">
        <v>17.3</v>
      </c>
      <c r="G32" s="337"/>
    </row>
    <row r="33" spans="4:7" x14ac:dyDescent="0.2">
      <c r="D33" s="334" t="s">
        <v>50</v>
      </c>
      <c r="E33" s="335"/>
      <c r="F33" s="336">
        <v>67.5</v>
      </c>
      <c r="G33" s="337"/>
    </row>
    <row r="34" spans="4:7" ht="13.5" thickBot="1" x14ac:dyDescent="0.25">
      <c r="D34" s="342"/>
      <c r="E34" s="343"/>
      <c r="F34" s="344"/>
      <c r="G34" s="345"/>
    </row>
    <row r="35" spans="4:7" ht="13.5" thickBot="1" x14ac:dyDescent="0.25">
      <c r="D35" s="320"/>
      <c r="E35" s="346" t="s">
        <v>49</v>
      </c>
      <c r="F35" s="347"/>
      <c r="G35" s="347"/>
    </row>
  </sheetData>
  <mergeCells count="1">
    <mergeCell ref="D5:G5"/>
  </mergeCells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O37"/>
  <sheetViews>
    <sheetView topLeftCell="A10" zoomScale="145" zoomScaleNormal="145" workbookViewId="0">
      <selection activeCell="L19" sqref="L19"/>
    </sheetView>
  </sheetViews>
  <sheetFormatPr defaultRowHeight="12.75" x14ac:dyDescent="0.2"/>
  <cols>
    <col min="1" max="1" width="11.7109375" customWidth="1"/>
    <col min="2" max="2" width="12.42578125" bestFit="1" customWidth="1"/>
    <col min="4" max="4" width="11" customWidth="1"/>
    <col min="5" max="5" width="10.5703125" bestFit="1" customWidth="1"/>
    <col min="7" max="7" width="9.7109375" customWidth="1"/>
    <col min="8" max="8" width="12.140625" customWidth="1"/>
    <col min="9" max="9" width="12.5703125" customWidth="1"/>
  </cols>
  <sheetData>
    <row r="1" spans="1:15" ht="20.25" customHeight="1" x14ac:dyDescent="0.25">
      <c r="D1" s="419" t="s">
        <v>95</v>
      </c>
      <c r="E1" s="419"/>
      <c r="F1" s="419"/>
      <c r="G1" s="5"/>
      <c r="H1" s="5"/>
      <c r="I1" s="5"/>
    </row>
    <row r="2" spans="1:15" ht="13.5" thickBot="1" x14ac:dyDescent="0.25">
      <c r="D2" s="44" t="s">
        <v>121</v>
      </c>
    </row>
    <row r="3" spans="1:15" s="102" customFormat="1" ht="38.25" x14ac:dyDescent="0.2">
      <c r="A3" s="104" t="s">
        <v>120</v>
      </c>
      <c r="B3" s="106" t="s">
        <v>118</v>
      </c>
      <c r="C3" s="105"/>
      <c r="D3" s="104" t="s">
        <v>119</v>
      </c>
      <c r="E3" s="103" t="s">
        <v>118</v>
      </c>
      <c r="G3" s="461" t="s">
        <v>396</v>
      </c>
      <c r="H3" s="461" t="s">
        <v>397</v>
      </c>
      <c r="I3" s="461"/>
    </row>
    <row r="4" spans="1:15" x14ac:dyDescent="0.2">
      <c r="A4" s="100">
        <v>0</v>
      </c>
      <c r="B4" s="99">
        <v>1</v>
      </c>
      <c r="D4" s="96">
        <v>26</v>
      </c>
      <c r="E4" s="101">
        <f>INDEX(Koefitsient,MATCH(teg_väärtus,väärtus,1))</f>
        <v>1.2100000000000002</v>
      </c>
      <c r="F4" s="420" t="s">
        <v>106</v>
      </c>
      <c r="G4">
        <f>LOOKUP(teg_väärtus,väärtus,Koefitsient)</f>
        <v>1.2100000000000002</v>
      </c>
      <c r="H4">
        <f>VLOOKUP(teg_väärtus,koefitsientide_tabel,2,1)</f>
        <v>1.2100000000000002</v>
      </c>
    </row>
    <row r="5" spans="1:15" x14ac:dyDescent="0.2">
      <c r="A5" s="100">
        <v>10</v>
      </c>
      <c r="B5" s="99">
        <f t="shared" ref="B5:B11" si="0">B4*1.1</f>
        <v>1.1000000000000001</v>
      </c>
      <c r="D5" s="96">
        <v>5</v>
      </c>
      <c r="E5" s="101">
        <f>INDEX(Koefitsient,MATCH(teg_väärtus,väärtus,1))</f>
        <v>1</v>
      </c>
      <c r="F5" s="420"/>
      <c r="G5">
        <f>LOOKUP(teg_väärtus,väärtus,Koefitsient)</f>
        <v>1</v>
      </c>
      <c r="H5">
        <f>VLOOKUP(teg_väärtus,koefitsientide_tabel,2,1)</f>
        <v>1</v>
      </c>
    </row>
    <row r="6" spans="1:15" x14ac:dyDescent="0.2">
      <c r="A6" s="100">
        <v>20</v>
      </c>
      <c r="B6" s="99">
        <f t="shared" si="0"/>
        <v>1.2100000000000002</v>
      </c>
      <c r="D6" s="96">
        <v>31</v>
      </c>
      <c r="E6" s="101">
        <f>INDEX(Koefitsient,MATCH(teg_väärtus,väärtus,1))</f>
        <v>1.3310000000000004</v>
      </c>
      <c r="F6" s="420"/>
      <c r="G6">
        <f>LOOKUP(teg_väärtus,väärtus,Koefitsient)</f>
        <v>1.3310000000000004</v>
      </c>
      <c r="H6">
        <f>VLOOKUP(teg_väärtus,koefitsientide_tabel,2,1)</f>
        <v>1.3310000000000004</v>
      </c>
    </row>
    <row r="7" spans="1:15" ht="13.5" thickBot="1" x14ac:dyDescent="0.25">
      <c r="A7" s="100">
        <v>30</v>
      </c>
      <c r="B7" s="99">
        <f t="shared" si="0"/>
        <v>1.3310000000000004</v>
      </c>
      <c r="D7" s="21">
        <v>50</v>
      </c>
      <c r="E7" s="101">
        <f>INDEX(Koefitsient,MATCH(teg_väärtus,väärtus,1))</f>
        <v>1.6105100000000008</v>
      </c>
      <c r="F7" s="420"/>
      <c r="G7">
        <f>LOOKUP(teg_väärtus,väärtus,Koefitsient)</f>
        <v>1.6105100000000008</v>
      </c>
      <c r="H7">
        <f>VLOOKUP(teg_väärtus,koefitsientide_tabel,2,1)</f>
        <v>1.6105100000000008</v>
      </c>
    </row>
    <row r="8" spans="1:15" x14ac:dyDescent="0.2">
      <c r="A8" s="100">
        <v>40</v>
      </c>
      <c r="B8" s="99">
        <f t="shared" si="0"/>
        <v>1.4641000000000006</v>
      </c>
      <c r="F8" s="2"/>
    </row>
    <row r="9" spans="1:15" x14ac:dyDescent="0.2">
      <c r="A9" s="100">
        <v>50</v>
      </c>
      <c r="B9" s="99">
        <f t="shared" si="0"/>
        <v>1.6105100000000008</v>
      </c>
    </row>
    <row r="10" spans="1:15" x14ac:dyDescent="0.2">
      <c r="A10" s="100">
        <v>60</v>
      </c>
      <c r="B10" s="99">
        <f t="shared" si="0"/>
        <v>1.7715610000000011</v>
      </c>
    </row>
    <row r="11" spans="1:15" ht="13.5" thickBot="1" x14ac:dyDescent="0.25">
      <c r="A11" s="98">
        <v>70</v>
      </c>
      <c r="B11" s="97">
        <f t="shared" si="0"/>
        <v>1.9487171000000014</v>
      </c>
    </row>
    <row r="15" spans="1:15" ht="13.5" thickBot="1" x14ac:dyDescent="0.25">
      <c r="A15" s="95" t="s">
        <v>117</v>
      </c>
      <c r="B15" s="94"/>
      <c r="E15" s="95" t="s">
        <v>61</v>
      </c>
      <c r="F15" s="94"/>
      <c r="G15" s="94"/>
      <c r="I15" s="93" t="s">
        <v>116</v>
      </c>
      <c r="J15" s="64"/>
      <c r="K15" s="64"/>
      <c r="L15" s="64"/>
    </row>
    <row r="16" spans="1:15" ht="13.5" thickBot="1" x14ac:dyDescent="0.25">
      <c r="A16" s="92" t="s">
        <v>115</v>
      </c>
      <c r="B16" s="92" t="s">
        <v>114</v>
      </c>
      <c r="C16" s="91" t="s">
        <v>113</v>
      </c>
      <c r="E16" s="90" t="s">
        <v>112</v>
      </c>
      <c r="F16" s="89" t="s">
        <v>58</v>
      </c>
      <c r="G16" s="88"/>
      <c r="I16" s="87" t="s">
        <v>111</v>
      </c>
      <c r="J16" s="86" t="s">
        <v>110</v>
      </c>
      <c r="K16" s="86" t="s">
        <v>109</v>
      </c>
      <c r="L16" s="85" t="s">
        <v>108</v>
      </c>
      <c r="N16" s="464" t="s">
        <v>398</v>
      </c>
      <c r="O16" s="464" t="s">
        <v>399</v>
      </c>
    </row>
    <row r="17" spans="1:15" ht="12.75" customHeight="1" x14ac:dyDescent="0.2">
      <c r="A17" s="80" t="s">
        <v>107</v>
      </c>
      <c r="B17" s="79">
        <v>5</v>
      </c>
      <c r="C17" s="78">
        <v>23</v>
      </c>
      <c r="E17" s="84">
        <v>13</v>
      </c>
      <c r="F17" s="83"/>
      <c r="G17" s="420" t="s">
        <v>106</v>
      </c>
      <c r="I17" s="82" t="s">
        <v>105</v>
      </c>
      <c r="J17" s="81">
        <v>1681</v>
      </c>
      <c r="K17" s="465">
        <f>LOOKUP(Läbimüük,müük,prots)</f>
        <v>0.1</v>
      </c>
      <c r="L17" s="466">
        <f>Läbimüük*Protsent</f>
        <v>168.10000000000002</v>
      </c>
      <c r="N17" s="462">
        <v>0</v>
      </c>
      <c r="O17" s="463">
        <v>0.03</v>
      </c>
    </row>
    <row r="18" spans="1:15" x14ac:dyDescent="0.2">
      <c r="A18" s="80" t="s">
        <v>104</v>
      </c>
      <c r="B18" s="79">
        <v>10</v>
      </c>
      <c r="C18" s="78">
        <v>27</v>
      </c>
      <c r="E18" s="71">
        <v>25</v>
      </c>
      <c r="F18" s="70"/>
      <c r="G18" s="420"/>
      <c r="I18" s="82" t="s">
        <v>103</v>
      </c>
      <c r="J18" s="81">
        <v>556</v>
      </c>
      <c r="K18" s="465">
        <f>LOOKUP(Läbimüük,müük,prots)</f>
        <v>0.03</v>
      </c>
      <c r="L18" s="466">
        <f>Läbimüük*Protsent</f>
        <v>16.68</v>
      </c>
      <c r="N18" s="462">
        <v>650</v>
      </c>
      <c r="O18" s="463">
        <v>7.0000000000000007E-2</v>
      </c>
    </row>
    <row r="19" spans="1:15" x14ac:dyDescent="0.2">
      <c r="A19" s="80" t="s">
        <v>102</v>
      </c>
      <c r="B19" s="79">
        <v>15</v>
      </c>
      <c r="C19" s="78">
        <v>29</v>
      </c>
      <c r="E19" s="71">
        <v>17</v>
      </c>
      <c r="F19" s="70"/>
      <c r="G19" s="420"/>
      <c r="I19" s="82" t="s">
        <v>101</v>
      </c>
      <c r="J19" s="81">
        <v>3323</v>
      </c>
      <c r="K19" s="465">
        <f>LOOKUP(Läbimüük,müük,prots)</f>
        <v>0.13</v>
      </c>
      <c r="L19" s="466">
        <f>Läbimüük*Protsent</f>
        <v>431.99</v>
      </c>
      <c r="N19" s="462">
        <v>1600</v>
      </c>
      <c r="O19" s="463">
        <v>0.1</v>
      </c>
    </row>
    <row r="20" spans="1:15" x14ac:dyDescent="0.2">
      <c r="A20" s="80" t="s">
        <v>100</v>
      </c>
      <c r="B20" s="79">
        <v>20</v>
      </c>
      <c r="C20" s="78">
        <v>33</v>
      </c>
      <c r="E20" s="71">
        <v>32</v>
      </c>
      <c r="F20" s="70"/>
      <c r="G20" s="420"/>
      <c r="I20" s="82" t="s">
        <v>99</v>
      </c>
      <c r="J20" s="81">
        <v>1598</v>
      </c>
      <c r="K20" s="465">
        <f>LOOKUP(Läbimüük,müük,prots)</f>
        <v>7.0000000000000007E-2</v>
      </c>
      <c r="L20" s="466">
        <f>Läbimüük*Protsent</f>
        <v>111.86000000000001</v>
      </c>
      <c r="N20" s="462">
        <v>2550</v>
      </c>
      <c r="O20" s="463">
        <v>0.13</v>
      </c>
    </row>
    <row r="21" spans="1:15" ht="13.5" thickBot="1" x14ac:dyDescent="0.25">
      <c r="A21" s="80" t="s">
        <v>98</v>
      </c>
      <c r="B21" s="79">
        <v>25</v>
      </c>
      <c r="C21" s="78">
        <v>31</v>
      </c>
      <c r="E21" s="71">
        <v>18</v>
      </c>
      <c r="F21" s="70"/>
      <c r="G21" s="65"/>
      <c r="I21" s="77" t="s">
        <v>97</v>
      </c>
      <c r="J21" s="76">
        <v>1170</v>
      </c>
      <c r="K21" s="465">
        <f>LOOKUP(Läbimüük,müük,prots)</f>
        <v>7.0000000000000007E-2</v>
      </c>
      <c r="L21" s="466">
        <f>Läbimüük*Protsent</f>
        <v>81.900000000000006</v>
      </c>
    </row>
    <row r="22" spans="1:15" ht="13.5" thickBot="1" x14ac:dyDescent="0.25">
      <c r="A22" s="75" t="s">
        <v>96</v>
      </c>
      <c r="B22" s="74">
        <v>30</v>
      </c>
      <c r="C22" s="73">
        <v>28</v>
      </c>
      <c r="E22" s="71">
        <v>20</v>
      </c>
      <c r="F22" s="70"/>
      <c r="G22" s="65"/>
      <c r="H22" s="65"/>
    </row>
    <row r="23" spans="1:15" x14ac:dyDescent="0.2">
      <c r="A23" s="64"/>
      <c r="B23" s="72"/>
      <c r="E23" s="71">
        <v>15</v>
      </c>
      <c r="F23" s="70"/>
      <c r="G23" s="65"/>
      <c r="H23" s="65"/>
    </row>
    <row r="24" spans="1:15" x14ac:dyDescent="0.2">
      <c r="E24" s="71">
        <v>35</v>
      </c>
      <c r="F24" s="70"/>
      <c r="G24" s="65"/>
      <c r="H24" s="65"/>
    </row>
    <row r="25" spans="1:15" x14ac:dyDescent="0.2">
      <c r="E25" s="71">
        <v>24</v>
      </c>
      <c r="F25" s="70"/>
      <c r="G25" s="65"/>
      <c r="H25" s="65"/>
    </row>
    <row r="26" spans="1:15" x14ac:dyDescent="0.2">
      <c r="E26" s="71">
        <v>18</v>
      </c>
      <c r="F26" s="70"/>
      <c r="G26" s="65"/>
      <c r="H26" s="65"/>
    </row>
    <row r="27" spans="1:15" ht="13.5" thickBot="1" x14ac:dyDescent="0.25">
      <c r="E27" s="69"/>
      <c r="F27" s="68"/>
      <c r="G27" s="65"/>
      <c r="H27" s="65"/>
    </row>
    <row r="28" spans="1:15" x14ac:dyDescent="0.2">
      <c r="E28" s="67"/>
      <c r="F28" s="66"/>
      <c r="G28" s="65"/>
      <c r="H28" s="65"/>
    </row>
    <row r="30" spans="1:15" x14ac:dyDescent="0.2">
      <c r="E30" s="64"/>
    </row>
    <row r="31" spans="1:15" x14ac:dyDescent="0.2">
      <c r="E31" s="43"/>
    </row>
    <row r="37" spans="1:1" x14ac:dyDescent="0.2">
      <c r="A37" s="43"/>
    </row>
  </sheetData>
  <mergeCells count="3">
    <mergeCell ref="D1:F1"/>
    <mergeCell ref="G17:G20"/>
    <mergeCell ref="F4:F7"/>
  </mergeCells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38"/>
  <sheetViews>
    <sheetView showZeros="0" workbookViewId="0">
      <selection activeCell="A15" sqref="A15"/>
    </sheetView>
  </sheetViews>
  <sheetFormatPr defaultRowHeight="12.75" x14ac:dyDescent="0.2"/>
  <cols>
    <col min="1" max="1" width="7.28515625" style="111" customWidth="1"/>
    <col min="2" max="2" width="40.28515625" style="111" customWidth="1"/>
    <col min="3" max="3" width="7.140625" style="111" customWidth="1"/>
    <col min="4" max="4" width="14.5703125" style="111" customWidth="1"/>
    <col min="5" max="5" width="14.7109375" style="111" customWidth="1"/>
    <col min="6" max="6" width="0.140625" style="111" customWidth="1"/>
    <col min="7" max="16384" width="9.140625" style="111"/>
  </cols>
  <sheetData>
    <row r="1" spans="1:6" s="107" customFormat="1" ht="15" x14ac:dyDescent="0.2">
      <c r="A1" s="424" t="s">
        <v>122</v>
      </c>
      <c r="B1" s="425"/>
      <c r="C1" s="425"/>
      <c r="D1" s="425"/>
      <c r="E1" s="426"/>
    </row>
    <row r="2" spans="1:6" s="107" customFormat="1" ht="15.75" x14ac:dyDescent="0.25">
      <c r="A2" s="108" t="s">
        <v>322</v>
      </c>
      <c r="B2" s="109"/>
      <c r="C2" s="109"/>
      <c r="D2" s="109"/>
      <c r="E2" s="110"/>
    </row>
    <row r="3" spans="1:6" s="107" customFormat="1" ht="15.75" x14ac:dyDescent="0.25">
      <c r="A3" s="427" t="s">
        <v>323</v>
      </c>
      <c r="B3" s="428"/>
      <c r="C3" s="428"/>
      <c r="D3" s="428"/>
      <c r="E3" s="429"/>
    </row>
    <row r="4" spans="1:6" s="107" customFormat="1" ht="15.75" x14ac:dyDescent="0.25">
      <c r="A4" s="427" t="s">
        <v>321</v>
      </c>
      <c r="B4" s="428"/>
      <c r="C4" s="428"/>
      <c r="D4" s="428"/>
      <c r="E4" s="429"/>
    </row>
    <row r="5" spans="1:6" s="107" customFormat="1" ht="15.75" x14ac:dyDescent="0.25">
      <c r="A5" s="427" t="s">
        <v>324</v>
      </c>
      <c r="B5" s="428"/>
      <c r="C5" s="428"/>
      <c r="D5" s="428"/>
      <c r="E5" s="429"/>
    </row>
    <row r="6" spans="1:6" s="107" customFormat="1" ht="15" x14ac:dyDescent="0.2">
      <c r="A6" s="430" t="s">
        <v>123</v>
      </c>
      <c r="B6" s="428"/>
      <c r="C6" s="428"/>
      <c r="D6" s="428"/>
      <c r="E6" s="429"/>
    </row>
    <row r="7" spans="1:6" s="107" customFormat="1" ht="15.75" thickBot="1" x14ac:dyDescent="0.25">
      <c r="A7" s="421" t="s">
        <v>325</v>
      </c>
      <c r="B7" s="422"/>
      <c r="C7" s="422"/>
      <c r="D7" s="422"/>
      <c r="E7" s="423"/>
    </row>
    <row r="8" spans="1:6" ht="18" customHeight="1" x14ac:dyDescent="0.2">
      <c r="F8" s="111">
        <f t="shared" ref="F8:F13" si="0">C15*D15</f>
        <v>0</v>
      </c>
    </row>
    <row r="9" spans="1:6" ht="33" x14ac:dyDescent="0.45">
      <c r="A9" s="112" t="s">
        <v>124</v>
      </c>
      <c r="F9" s="111">
        <f t="shared" si="0"/>
        <v>0</v>
      </c>
    </row>
    <row r="10" spans="1:6" ht="18" customHeight="1" x14ac:dyDescent="0.2">
      <c r="A10" s="113" t="s">
        <v>125</v>
      </c>
      <c r="D10" s="114" t="s">
        <v>126</v>
      </c>
      <c r="E10" s="114"/>
      <c r="F10" s="111">
        <f t="shared" si="0"/>
        <v>0</v>
      </c>
    </row>
    <row r="11" spans="1:6" ht="18" customHeight="1" x14ac:dyDescent="0.2">
      <c r="A11" s="113" t="s">
        <v>127</v>
      </c>
      <c r="C11" s="113"/>
      <c r="D11" s="114" t="s">
        <v>128</v>
      </c>
      <c r="E11" s="115"/>
      <c r="F11" s="111">
        <f t="shared" si="0"/>
        <v>0</v>
      </c>
    </row>
    <row r="12" spans="1:6" ht="18" customHeight="1" thickBot="1" x14ac:dyDescent="0.25">
      <c r="B12" s="116"/>
      <c r="C12" s="116"/>
      <c r="D12" s="116"/>
      <c r="E12" s="117"/>
      <c r="F12" s="111">
        <f t="shared" si="0"/>
        <v>0</v>
      </c>
    </row>
    <row r="13" spans="1:6" ht="30.75" customHeight="1" thickBot="1" x14ac:dyDescent="0.25">
      <c r="A13" s="118" t="s">
        <v>129</v>
      </c>
      <c r="B13" s="119" t="s">
        <v>130</v>
      </c>
      <c r="C13" s="119" t="s">
        <v>57</v>
      </c>
      <c r="D13" s="119" t="s">
        <v>131</v>
      </c>
      <c r="E13" s="120" t="s">
        <v>132</v>
      </c>
      <c r="F13" s="111">
        <f t="shared" si="0"/>
        <v>0</v>
      </c>
    </row>
    <row r="14" spans="1:6" ht="18" customHeight="1" x14ac:dyDescent="0.2">
      <c r="A14" s="121"/>
      <c r="B14" s="122"/>
      <c r="C14" s="123"/>
      <c r="D14" s="124"/>
      <c r="E14" s="124"/>
    </row>
    <row r="15" spans="1:6" ht="18" customHeight="1" x14ac:dyDescent="0.2">
      <c r="A15" s="125"/>
      <c r="B15" s="126"/>
      <c r="C15" s="127"/>
      <c r="D15" s="128"/>
      <c r="E15" s="128"/>
    </row>
    <row r="16" spans="1:6" ht="18" customHeight="1" x14ac:dyDescent="0.2">
      <c r="A16" s="125"/>
      <c r="B16" s="126"/>
      <c r="C16" s="127"/>
      <c r="D16" s="128"/>
      <c r="E16" s="128"/>
    </row>
    <row r="17" spans="1:5" ht="18" customHeight="1" x14ac:dyDescent="0.2">
      <c r="A17" s="125"/>
      <c r="B17" s="126"/>
      <c r="C17" s="127"/>
      <c r="D17" s="128"/>
      <c r="E17" s="128"/>
    </row>
    <row r="18" spans="1:5" ht="18.600000000000001" customHeight="1" x14ac:dyDescent="0.2">
      <c r="A18" s="125"/>
      <c r="B18" s="126"/>
      <c r="C18" s="127"/>
      <c r="D18" s="128"/>
      <c r="E18" s="128"/>
    </row>
    <row r="19" spans="1:5" ht="18.600000000000001" customHeight="1" x14ac:dyDescent="0.2">
      <c r="A19" s="125"/>
      <c r="B19" s="126"/>
      <c r="C19" s="127"/>
      <c r="D19" s="128"/>
      <c r="E19" s="128"/>
    </row>
    <row r="20" spans="1:5" ht="19.5" customHeight="1" x14ac:dyDescent="0.2">
      <c r="A20" s="125"/>
      <c r="B20" s="126"/>
      <c r="C20" s="127"/>
      <c r="D20" s="128"/>
      <c r="E20" s="128"/>
    </row>
    <row r="21" spans="1:5" ht="18.600000000000001" customHeight="1" x14ac:dyDescent="0.2">
      <c r="A21" s="129"/>
      <c r="C21" s="113"/>
      <c r="D21" s="114" t="s">
        <v>133</v>
      </c>
      <c r="E21" s="130"/>
    </row>
    <row r="22" spans="1:5" ht="18.600000000000001" customHeight="1" x14ac:dyDescent="0.2">
      <c r="A22" s="129"/>
      <c r="C22" s="113"/>
      <c r="D22" s="114" t="s">
        <v>134</v>
      </c>
      <c r="E22" s="130"/>
    </row>
    <row r="23" spans="1:5" ht="18.600000000000001" customHeight="1" x14ac:dyDescent="0.2">
      <c r="A23" s="129"/>
      <c r="C23" s="113"/>
      <c r="D23" s="114" t="s">
        <v>135</v>
      </c>
      <c r="E23" s="130"/>
    </row>
    <row r="24" spans="1:5" ht="18.600000000000001" customHeight="1" x14ac:dyDescent="0.2">
      <c r="B24" s="113"/>
      <c r="C24" s="113"/>
      <c r="D24" s="113"/>
      <c r="E24" s="131"/>
    </row>
    <row r="25" spans="1:5" ht="18.600000000000001" customHeight="1" x14ac:dyDescent="0.2"/>
    <row r="26" spans="1:5" ht="18.600000000000001" customHeight="1" x14ac:dyDescent="0.2"/>
    <row r="27" spans="1:5" ht="18.600000000000001" customHeight="1" x14ac:dyDescent="0.2"/>
    <row r="28" spans="1:5" ht="18.600000000000001" customHeight="1" x14ac:dyDescent="0.2"/>
    <row r="29" spans="1:5" ht="18.600000000000001" customHeight="1" x14ac:dyDescent="0.2"/>
    <row r="30" spans="1:5" ht="18.600000000000001" customHeight="1" x14ac:dyDescent="0.2"/>
    <row r="31" spans="1:5" ht="18.600000000000001" customHeight="1" x14ac:dyDescent="0.2"/>
    <row r="32" spans="1:5" ht="18.600000000000001" customHeight="1" x14ac:dyDescent="0.2"/>
    <row r="33" spans="2:5" ht="18.600000000000001" customHeight="1" x14ac:dyDescent="0.2"/>
    <row r="34" spans="2:5" ht="18.600000000000001" customHeight="1" x14ac:dyDescent="0.2"/>
    <row r="35" spans="2:5" ht="18.600000000000001" customHeight="1" x14ac:dyDescent="0.2"/>
    <row r="36" spans="2:5" ht="18.600000000000001" customHeight="1" x14ac:dyDescent="0.2"/>
    <row r="37" spans="2:5" ht="18.600000000000001" customHeight="1" x14ac:dyDescent="0.2">
      <c r="B37" s="132"/>
      <c r="C37" s="113"/>
      <c r="D37" s="113"/>
      <c r="E37" s="113"/>
    </row>
    <row r="38" spans="2:5" s="133" customFormat="1" x14ac:dyDescent="0.2">
      <c r="B38" s="132"/>
      <c r="C38" s="132"/>
      <c r="D38" s="132"/>
      <c r="E38" s="132"/>
    </row>
  </sheetData>
  <mergeCells count="6">
    <mergeCell ref="A7:E7"/>
    <mergeCell ref="A1:E1"/>
    <mergeCell ref="A3:E3"/>
    <mergeCell ref="A4:E4"/>
    <mergeCell ref="A5:E5"/>
    <mergeCell ref="A6:E6"/>
  </mergeCells>
  <pageMargins left="1.06" right="0.32" top="0.62" bottom="0.6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24"/>
  <sheetViews>
    <sheetView tabSelected="1" workbookViewId="0">
      <selection activeCell="C31" sqref="C31"/>
    </sheetView>
  </sheetViews>
  <sheetFormatPr defaultRowHeight="12.75" x14ac:dyDescent="0.2"/>
  <cols>
    <col min="1" max="1" width="4.42578125" style="111" customWidth="1"/>
    <col min="2" max="2" width="7" style="136" customWidth="1"/>
    <col min="3" max="3" width="9.85546875" style="142" customWidth="1"/>
    <col min="4" max="4" width="14.42578125" style="143" customWidth="1"/>
    <col min="5" max="5" width="9.140625" style="143"/>
    <col min="6" max="6" width="9.140625" style="107"/>
    <col min="7" max="16384" width="9.140625" style="111"/>
  </cols>
  <sheetData>
    <row r="2" spans="2:6" ht="15.75" x14ac:dyDescent="0.25">
      <c r="B2" s="134" t="s">
        <v>136</v>
      </c>
      <c r="C2" s="129"/>
      <c r="D2" s="135"/>
      <c r="E2" s="135"/>
    </row>
    <row r="3" spans="2:6" x14ac:dyDescent="0.2">
      <c r="C3" s="129"/>
      <c r="D3" s="135"/>
      <c r="E3" s="135"/>
    </row>
    <row r="4" spans="2:6" ht="26.25" thickBot="1" x14ac:dyDescent="0.25">
      <c r="B4" s="137" t="s">
        <v>137</v>
      </c>
      <c r="C4" s="138" t="s">
        <v>138</v>
      </c>
      <c r="D4" s="139" t="s">
        <v>139</v>
      </c>
      <c r="E4" s="140"/>
      <c r="F4" s="141"/>
    </row>
    <row r="5" spans="2:6" ht="13.5" thickTop="1" x14ac:dyDescent="0.2">
      <c r="B5" s="136" t="s">
        <v>140</v>
      </c>
      <c r="C5" s="129" t="s">
        <v>141</v>
      </c>
      <c r="D5" s="135">
        <v>0.57999999999999996</v>
      </c>
      <c r="E5" s="135"/>
      <c r="F5" s="135"/>
    </row>
    <row r="6" spans="2:6" x14ac:dyDescent="0.2">
      <c r="B6" s="136" t="s">
        <v>142</v>
      </c>
      <c r="C6" s="129" t="s">
        <v>141</v>
      </c>
      <c r="D6" s="135">
        <v>0.64</v>
      </c>
      <c r="E6" s="135"/>
      <c r="F6" s="135"/>
    </row>
    <row r="7" spans="2:6" x14ac:dyDescent="0.2">
      <c r="B7" s="136" t="s">
        <v>143</v>
      </c>
      <c r="C7" s="129" t="s">
        <v>141</v>
      </c>
      <c r="D7" s="135">
        <v>0.7</v>
      </c>
      <c r="E7" s="135"/>
      <c r="F7" s="135"/>
    </row>
    <row r="8" spans="2:6" x14ac:dyDescent="0.2">
      <c r="B8" s="136" t="s">
        <v>144</v>
      </c>
      <c r="C8" s="129" t="s">
        <v>141</v>
      </c>
      <c r="D8" s="135">
        <v>0.77</v>
      </c>
      <c r="E8" s="135"/>
      <c r="F8" s="135"/>
    </row>
    <row r="9" spans="2:6" x14ac:dyDescent="0.2">
      <c r="B9" s="136" t="s">
        <v>145</v>
      </c>
      <c r="C9" s="129" t="s">
        <v>146</v>
      </c>
      <c r="D9" s="135">
        <v>0.57999999999999996</v>
      </c>
      <c r="E9" s="135"/>
      <c r="F9" s="135"/>
    </row>
    <row r="10" spans="2:6" x14ac:dyDescent="0.2">
      <c r="B10" s="136" t="s">
        <v>147</v>
      </c>
      <c r="C10" s="129" t="s">
        <v>146</v>
      </c>
      <c r="D10" s="135">
        <v>0.64</v>
      </c>
      <c r="E10" s="135"/>
      <c r="F10" s="135"/>
    </row>
    <row r="11" spans="2:6" x14ac:dyDescent="0.2">
      <c r="B11" s="136" t="s">
        <v>148</v>
      </c>
      <c r="C11" s="129" t="s">
        <v>146</v>
      </c>
      <c r="D11" s="135">
        <v>0.7</v>
      </c>
      <c r="E11" s="135"/>
      <c r="F11" s="135"/>
    </row>
    <row r="12" spans="2:6" x14ac:dyDescent="0.2">
      <c r="B12" s="136" t="s">
        <v>149</v>
      </c>
      <c r="C12" s="129" t="s">
        <v>146</v>
      </c>
      <c r="D12" s="135">
        <v>0.77</v>
      </c>
      <c r="E12" s="135"/>
      <c r="F12" s="135"/>
    </row>
    <row r="13" spans="2:6" x14ac:dyDescent="0.2">
      <c r="B13" s="136" t="s">
        <v>150</v>
      </c>
      <c r="C13" s="129" t="s">
        <v>151</v>
      </c>
      <c r="D13" s="135">
        <v>0.89</v>
      </c>
      <c r="E13" s="135"/>
      <c r="F13" s="135"/>
    </row>
    <row r="14" spans="2:6" x14ac:dyDescent="0.2">
      <c r="B14" s="136" t="s">
        <v>152</v>
      </c>
      <c r="C14" s="129" t="s">
        <v>151</v>
      </c>
      <c r="D14" s="135">
        <v>0.96</v>
      </c>
      <c r="E14" s="135"/>
      <c r="F14" s="135"/>
    </row>
    <row r="15" spans="2:6" x14ac:dyDescent="0.2">
      <c r="B15" s="136" t="s">
        <v>153</v>
      </c>
      <c r="C15" s="129" t="s">
        <v>151</v>
      </c>
      <c r="D15" s="135">
        <v>1.02</v>
      </c>
      <c r="E15" s="135"/>
      <c r="F15" s="135"/>
    </row>
    <row r="16" spans="2:6" x14ac:dyDescent="0.2">
      <c r="B16" s="136" t="s">
        <v>154</v>
      </c>
      <c r="C16" s="129" t="s">
        <v>151</v>
      </c>
      <c r="D16" s="135">
        <v>1.0900000000000001</v>
      </c>
      <c r="E16" s="135"/>
      <c r="F16" s="135"/>
    </row>
    <row r="17" spans="2:6" x14ac:dyDescent="0.2">
      <c r="B17" s="136" t="s">
        <v>155</v>
      </c>
      <c r="C17" s="129" t="s">
        <v>156</v>
      </c>
      <c r="D17" s="135">
        <v>0.77</v>
      </c>
      <c r="E17" s="135"/>
      <c r="F17" s="135"/>
    </row>
    <row r="18" spans="2:6" x14ac:dyDescent="0.2">
      <c r="B18" s="136" t="s">
        <v>157</v>
      </c>
      <c r="C18" s="129" t="s">
        <v>156</v>
      </c>
      <c r="D18" s="135">
        <v>0.83</v>
      </c>
      <c r="E18" s="135"/>
      <c r="F18" s="135"/>
    </row>
    <row r="19" spans="2:6" x14ac:dyDescent="0.2">
      <c r="B19" s="136" t="s">
        <v>158</v>
      </c>
      <c r="C19" s="129" t="s">
        <v>156</v>
      </c>
      <c r="D19" s="135">
        <v>0.89</v>
      </c>
      <c r="E19" s="135"/>
      <c r="F19" s="135"/>
    </row>
    <row r="20" spans="2:6" x14ac:dyDescent="0.2">
      <c r="B20" s="136" t="s">
        <v>159</v>
      </c>
      <c r="C20" s="129" t="s">
        <v>156</v>
      </c>
      <c r="D20" s="135">
        <v>0.96</v>
      </c>
      <c r="E20" s="135"/>
      <c r="F20" s="135"/>
    </row>
    <row r="21" spans="2:6" x14ac:dyDescent="0.2">
      <c r="C21" s="129"/>
      <c r="D21" s="135"/>
      <c r="E21" s="135"/>
    </row>
    <row r="22" spans="2:6" x14ac:dyDescent="0.2">
      <c r="C22" s="129"/>
      <c r="D22" s="135"/>
      <c r="E22" s="135"/>
    </row>
    <row r="23" spans="2:6" x14ac:dyDescent="0.2">
      <c r="C23" s="129"/>
      <c r="D23" s="135"/>
      <c r="E23" s="135"/>
    </row>
    <row r="24" spans="2:6" x14ac:dyDescent="0.2">
      <c r="C24" s="129"/>
      <c r="D24" s="135"/>
      <c r="E24" s="135"/>
    </row>
  </sheetData>
  <dataConsolidate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2:G23"/>
  <sheetViews>
    <sheetView zoomScale="160" zoomScaleNormal="160" workbookViewId="0">
      <selection activeCell="B10" sqref="B10"/>
    </sheetView>
  </sheetViews>
  <sheetFormatPr defaultRowHeight="12.75" x14ac:dyDescent="0.2"/>
  <cols>
    <col min="1" max="3" width="9.140625" style="43"/>
    <col min="4" max="4" width="9.5703125" style="43" bestFit="1" customWidth="1"/>
    <col min="5" max="6" width="9.140625" style="43"/>
    <col min="7" max="7" width="9.42578125" style="43" bestFit="1" customWidth="1"/>
    <col min="8" max="16384" width="9.140625" style="43"/>
  </cols>
  <sheetData>
    <row r="2" spans="2:7" ht="15.75" x14ac:dyDescent="0.25">
      <c r="B2" s="144" t="s">
        <v>160</v>
      </c>
      <c r="C2" s="64"/>
      <c r="D2" s="72"/>
      <c r="E2" s="467" t="s">
        <v>403</v>
      </c>
    </row>
    <row r="3" spans="2:7" x14ac:dyDescent="0.2">
      <c r="D3" s="145"/>
    </row>
    <row r="4" spans="2:7" x14ac:dyDescent="0.2">
      <c r="B4" s="146" t="s">
        <v>161</v>
      </c>
      <c r="C4" s="146" t="s">
        <v>59</v>
      </c>
      <c r="D4" s="147" t="s">
        <v>115</v>
      </c>
      <c r="E4" s="147" t="s">
        <v>58</v>
      </c>
      <c r="F4" s="148" t="s">
        <v>57</v>
      </c>
      <c r="G4" s="146" t="s">
        <v>132</v>
      </c>
    </row>
    <row r="5" spans="2:7" x14ac:dyDescent="0.2">
      <c r="B5" s="149">
        <v>37591</v>
      </c>
      <c r="C5" s="81" t="s">
        <v>60</v>
      </c>
      <c r="D5" s="150">
        <v>15</v>
      </c>
      <c r="E5" s="151">
        <f>VLOOKUP(Liik,puu_hinnakirja_tabel,MATCH(Läbimõõt,puu_mõõdud,1)+1)</f>
        <v>35</v>
      </c>
      <c r="F5" s="469">
        <v>10</v>
      </c>
      <c r="G5" s="470">
        <f>Hind*Kogus</f>
        <v>350</v>
      </c>
    </row>
    <row r="6" spans="2:7" x14ac:dyDescent="0.2">
      <c r="B6" s="149">
        <v>37591</v>
      </c>
      <c r="C6" s="81" t="s">
        <v>54</v>
      </c>
      <c r="D6" s="150">
        <v>22</v>
      </c>
      <c r="E6" s="151">
        <f>VLOOKUP(Liik,puu_hinnakirja_tabel,MATCH(Läbimõõt,puu_mõõdud,1)+1)</f>
        <v>26</v>
      </c>
      <c r="F6" s="469">
        <v>23.8</v>
      </c>
      <c r="G6" s="470">
        <f>Hind*Kogus</f>
        <v>618.80000000000007</v>
      </c>
    </row>
    <row r="7" spans="2:7" x14ac:dyDescent="0.2">
      <c r="B7" s="149">
        <v>37591</v>
      </c>
      <c r="C7" s="81" t="s">
        <v>55</v>
      </c>
      <c r="D7" s="150">
        <v>20</v>
      </c>
      <c r="E7" s="151">
        <f>VLOOKUP(Liik,puu_hinnakirja_tabel,MATCH(Läbimõõt,puu_mõõdud,1)+1)</f>
        <v>33</v>
      </c>
      <c r="F7" s="469">
        <v>45.3</v>
      </c>
      <c r="G7" s="470">
        <f>Hind*Kogus</f>
        <v>1494.8999999999999</v>
      </c>
    </row>
    <row r="8" spans="2:7" x14ac:dyDescent="0.2">
      <c r="B8" s="149">
        <v>37592</v>
      </c>
      <c r="C8" s="81" t="s">
        <v>50</v>
      </c>
      <c r="D8" s="150">
        <v>32</v>
      </c>
      <c r="E8" s="151">
        <f>VLOOKUP(Liik,puu_hinnakirja_tabel,MATCH(Läbimõõt,puu_mõõdud,1)+1)</f>
        <v>33</v>
      </c>
      <c r="F8" s="469">
        <v>37</v>
      </c>
      <c r="G8" s="470">
        <f>Hind*Kogus</f>
        <v>1221</v>
      </c>
    </row>
    <row r="9" spans="2:7" x14ac:dyDescent="0.2">
      <c r="B9" s="149">
        <v>37592</v>
      </c>
      <c r="C9" s="81" t="s">
        <v>55</v>
      </c>
      <c r="D9" s="150">
        <v>23</v>
      </c>
      <c r="E9" s="151">
        <f>VLOOKUP(Liik,puu_hinnakirja_tabel,MATCH(Läbimõõt,puu_mõõdud,1)+1)</f>
        <v>33</v>
      </c>
      <c r="F9" s="469">
        <v>52</v>
      </c>
      <c r="G9" s="470">
        <f>Hind*Kogus</f>
        <v>1716</v>
      </c>
    </row>
    <row r="10" spans="2:7" x14ac:dyDescent="0.2">
      <c r="B10" s="149">
        <v>37593</v>
      </c>
      <c r="C10" s="81" t="s">
        <v>53</v>
      </c>
      <c r="D10" s="150">
        <v>45</v>
      </c>
      <c r="E10" s="151">
        <f>VLOOKUP(Liik,puu_hinnakirja_tabel,MATCH(Läbimõõt,puu_mõõdud,1)+1)</f>
        <v>58</v>
      </c>
      <c r="F10" s="469">
        <v>75</v>
      </c>
      <c r="G10" s="470">
        <f>Hind*Kogus</f>
        <v>4350</v>
      </c>
    </row>
    <row r="11" spans="2:7" x14ac:dyDescent="0.2">
      <c r="B11" s="149">
        <v>37593</v>
      </c>
      <c r="C11" s="81" t="s">
        <v>55</v>
      </c>
      <c r="D11" s="150">
        <v>28</v>
      </c>
      <c r="E11" s="151">
        <f>VLOOKUP(Liik,puu_hinnakirja_tabel,MATCH(Läbimõõt,puu_mõõdud,1)+1)</f>
        <v>35</v>
      </c>
      <c r="F11" s="469">
        <v>45</v>
      </c>
      <c r="G11" s="470">
        <f>Hind*Kogus</f>
        <v>1575</v>
      </c>
    </row>
    <row r="12" spans="2:7" x14ac:dyDescent="0.2">
      <c r="B12" s="149">
        <v>37593</v>
      </c>
      <c r="C12" s="81" t="s">
        <v>50</v>
      </c>
      <c r="D12" s="150">
        <v>20</v>
      </c>
      <c r="E12" s="151">
        <f>VLOOKUP(Liik,puu_hinnakirja_tabel,MATCH(Läbimõõt,puu_mõõdud,1)+1)</f>
        <v>33</v>
      </c>
      <c r="F12" s="469">
        <v>38.799999999999997</v>
      </c>
      <c r="G12" s="470">
        <f>Hind*Kogus</f>
        <v>1280.3999999999999</v>
      </c>
    </row>
    <row r="13" spans="2:7" x14ac:dyDescent="0.2">
      <c r="B13" s="149">
        <v>37593</v>
      </c>
      <c r="C13" s="81" t="s">
        <v>54</v>
      </c>
      <c r="D13" s="150">
        <v>22</v>
      </c>
      <c r="E13" s="151">
        <f>VLOOKUP(Liik,puu_hinnakirja_tabel,MATCH(Läbimõõt,puu_mõõdud,1)+1)</f>
        <v>26</v>
      </c>
      <c r="F13" s="469">
        <v>45.9</v>
      </c>
      <c r="G13" s="470">
        <f>Hind*Kogus</f>
        <v>1193.3999999999999</v>
      </c>
    </row>
    <row r="14" spans="2:7" x14ac:dyDescent="0.2">
      <c r="B14" s="149">
        <v>37594</v>
      </c>
      <c r="C14" s="81" t="s">
        <v>52</v>
      </c>
      <c r="D14" s="150">
        <v>31</v>
      </c>
      <c r="E14" s="151">
        <f>VLOOKUP(Liik,puu_hinnakirja_tabel,MATCH(Läbimõõt,puu_mõõdud,1)+1)</f>
        <v>19</v>
      </c>
      <c r="F14" s="469">
        <v>63.6</v>
      </c>
      <c r="G14" s="470">
        <f>Hind*Kogus</f>
        <v>1208.4000000000001</v>
      </c>
    </row>
    <row r="15" spans="2:7" x14ac:dyDescent="0.2">
      <c r="B15" s="149">
        <v>37594</v>
      </c>
      <c r="C15" s="81" t="s">
        <v>50</v>
      </c>
      <c r="D15" s="150">
        <v>28</v>
      </c>
      <c r="E15" s="151">
        <f>VLOOKUP(Liik,puu_hinnakirja_tabel,MATCH(Läbimõõt,puu_mõõdud,1)+1)</f>
        <v>35</v>
      </c>
      <c r="F15" s="469">
        <v>58.4</v>
      </c>
      <c r="G15" s="470">
        <f>Hind*Kogus</f>
        <v>2044</v>
      </c>
    </row>
    <row r="16" spans="2:7" x14ac:dyDescent="0.2">
      <c r="B16" s="149">
        <v>37594</v>
      </c>
      <c r="C16" s="81" t="s">
        <v>55</v>
      </c>
      <c r="D16" s="150">
        <v>15</v>
      </c>
      <c r="E16" s="151">
        <f>VLOOKUP(Liik,puu_hinnakirja_tabel,MATCH(Läbimõõt,puu_mõõdud,1)+1)</f>
        <v>31</v>
      </c>
      <c r="F16" s="469">
        <v>44</v>
      </c>
      <c r="G16" s="470">
        <f>Hind*Kogus</f>
        <v>1364</v>
      </c>
    </row>
    <row r="17" spans="2:7" x14ac:dyDescent="0.2">
      <c r="B17" s="149">
        <v>37595</v>
      </c>
      <c r="C17" s="81" t="s">
        <v>53</v>
      </c>
      <c r="D17" s="150">
        <v>30</v>
      </c>
      <c r="E17" s="151">
        <f>VLOOKUP(Liik,puu_hinnakirja_tabel,MATCH(Läbimõõt,puu_mõõdud,1)+1)</f>
        <v>58</v>
      </c>
      <c r="F17" s="469">
        <v>25</v>
      </c>
      <c r="G17" s="470">
        <f>Hind*Kogus</f>
        <v>1450</v>
      </c>
    </row>
    <row r="18" spans="2:7" x14ac:dyDescent="0.2">
      <c r="B18" s="149">
        <v>37595</v>
      </c>
      <c r="C18" s="81" t="s">
        <v>54</v>
      </c>
      <c r="D18" s="150">
        <v>27</v>
      </c>
      <c r="E18" s="151">
        <f>VLOOKUP(Liik,puu_hinnakirja_tabel,MATCH(Läbimõõt,puu_mõõdud,1)+1)</f>
        <v>31</v>
      </c>
      <c r="F18" s="469">
        <v>39</v>
      </c>
      <c r="G18" s="470">
        <f>Hind*Kogus</f>
        <v>1209</v>
      </c>
    </row>
    <row r="19" spans="2:7" x14ac:dyDescent="0.2">
      <c r="B19" s="149">
        <v>37597</v>
      </c>
      <c r="C19" s="81" t="s">
        <v>52</v>
      </c>
      <c r="D19" s="150">
        <v>23</v>
      </c>
      <c r="E19" s="151">
        <f>VLOOKUP(Liik,puu_hinnakirja_tabel,MATCH(Läbimõõt,puu_mõõdud,1)+1)</f>
        <v>19</v>
      </c>
      <c r="F19" s="469">
        <v>132</v>
      </c>
      <c r="G19" s="470">
        <f>Hind*Kogus</f>
        <v>2508</v>
      </c>
    </row>
    <row r="20" spans="2:7" x14ac:dyDescent="0.2">
      <c r="B20" s="149">
        <v>37597</v>
      </c>
      <c r="C20" s="81" t="s">
        <v>55</v>
      </c>
      <c r="D20" s="150">
        <v>27</v>
      </c>
      <c r="E20" s="151">
        <f>VLOOKUP(Liik,puu_hinnakirja_tabel,MATCH(Läbimõõt,puu_mõõdud,1)+1)</f>
        <v>35</v>
      </c>
      <c r="F20" s="469">
        <v>160</v>
      </c>
      <c r="G20" s="470">
        <f>Hind*Kogus</f>
        <v>5600</v>
      </c>
    </row>
    <row r="21" spans="2:7" x14ac:dyDescent="0.2">
      <c r="B21" s="149">
        <v>37597</v>
      </c>
      <c r="C21" s="81" t="s">
        <v>50</v>
      </c>
      <c r="D21" s="150">
        <v>18</v>
      </c>
      <c r="E21" s="151">
        <f>VLOOKUP(Liik,puu_hinnakirja_tabel,MATCH(Läbimõõt,puu_mõõdud,1)+1)</f>
        <v>31</v>
      </c>
      <c r="F21" s="469">
        <v>39</v>
      </c>
      <c r="G21" s="470">
        <f>Hind*Kogus</f>
        <v>1209</v>
      </c>
    </row>
    <row r="22" spans="2:7" x14ac:dyDescent="0.2">
      <c r="B22" s="81"/>
      <c r="C22" s="81"/>
      <c r="D22" s="81"/>
      <c r="E22" s="151"/>
      <c r="F22" s="469"/>
      <c r="G22" s="470"/>
    </row>
    <row r="23" spans="2:7" x14ac:dyDescent="0.2">
      <c r="B23" s="152"/>
      <c r="C23" s="152"/>
      <c r="D23" s="152"/>
      <c r="E23" s="153" t="s">
        <v>49</v>
      </c>
      <c r="F23" s="471">
        <f>SUM(F5:F22)</f>
        <v>933.8</v>
      </c>
      <c r="G23" s="472">
        <f>SUM(G5:G22)</f>
        <v>30391.9</v>
      </c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14"/>
  <sheetViews>
    <sheetView zoomScale="205" zoomScaleNormal="205" workbookViewId="0">
      <selection activeCell="A5" sqref="A5:F10"/>
    </sheetView>
  </sheetViews>
  <sheetFormatPr defaultRowHeight="12.75" x14ac:dyDescent="0.2"/>
  <cols>
    <col min="1" max="1" width="11.7109375" customWidth="1"/>
  </cols>
  <sheetData>
    <row r="1" spans="1:6" s="154" customFormat="1" ht="15.75" x14ac:dyDescent="0.25">
      <c r="A1" s="144" t="s">
        <v>162</v>
      </c>
      <c r="B1" s="64"/>
      <c r="C1" s="94"/>
      <c r="D1" s="94"/>
      <c r="E1" s="94"/>
    </row>
    <row r="2" spans="1:6" s="154" customFormat="1" x14ac:dyDescent="0.2">
      <c r="A2" s="155"/>
      <c r="B2" s="156" t="s">
        <v>163</v>
      </c>
      <c r="C2" s="157"/>
      <c r="D2" s="157"/>
      <c r="E2" s="157"/>
    </row>
    <row r="3" spans="1:6" s="154" customFormat="1" ht="13.5" thickBot="1" x14ac:dyDescent="0.25">
      <c r="A3" s="155"/>
      <c r="B3" s="158"/>
      <c r="C3" s="158"/>
      <c r="D3" s="158"/>
      <c r="E3" s="159"/>
      <c r="F3" s="160"/>
    </row>
    <row r="4" spans="1:6" s="154" customFormat="1" ht="13.5" thickBot="1" x14ac:dyDescent="0.25">
      <c r="A4" s="161" t="s">
        <v>402</v>
      </c>
      <c r="B4" s="162">
        <v>10</v>
      </c>
      <c r="C4" s="163">
        <v>15</v>
      </c>
      <c r="D4" s="163">
        <v>20</v>
      </c>
      <c r="E4" s="163">
        <v>25</v>
      </c>
      <c r="F4" s="164">
        <v>30</v>
      </c>
    </row>
    <row r="5" spans="1:6" s="154" customFormat="1" x14ac:dyDescent="0.2">
      <c r="A5" s="165" t="s">
        <v>52</v>
      </c>
      <c r="B5" s="166">
        <v>12</v>
      </c>
      <c r="C5" s="167">
        <v>16</v>
      </c>
      <c r="D5" s="167">
        <v>19</v>
      </c>
      <c r="E5" s="167">
        <v>23</v>
      </c>
      <c r="F5" s="168">
        <v>19</v>
      </c>
    </row>
    <row r="6" spans="1:6" s="154" customFormat="1" x14ac:dyDescent="0.2">
      <c r="A6" s="169" t="s">
        <v>50</v>
      </c>
      <c r="B6" s="170">
        <v>31</v>
      </c>
      <c r="C6" s="171">
        <v>34</v>
      </c>
      <c r="D6" s="171">
        <v>36</v>
      </c>
      <c r="E6" s="171">
        <v>39</v>
      </c>
      <c r="F6" s="172">
        <v>35</v>
      </c>
    </row>
    <row r="7" spans="1:6" s="154" customFormat="1" x14ac:dyDescent="0.2">
      <c r="A7" s="169" t="s">
        <v>54</v>
      </c>
      <c r="B7" s="170">
        <v>15</v>
      </c>
      <c r="C7" s="171">
        <v>22</v>
      </c>
      <c r="D7" s="171">
        <v>26</v>
      </c>
      <c r="E7" s="171">
        <v>31</v>
      </c>
      <c r="F7" s="172">
        <v>29</v>
      </c>
    </row>
    <row r="8" spans="1:6" s="154" customFormat="1" x14ac:dyDescent="0.2">
      <c r="A8" s="169" t="s">
        <v>55</v>
      </c>
      <c r="B8" s="170">
        <v>28</v>
      </c>
      <c r="C8" s="171">
        <v>31</v>
      </c>
      <c r="D8" s="171">
        <v>33</v>
      </c>
      <c r="E8" s="171">
        <v>35</v>
      </c>
      <c r="F8" s="172">
        <v>33</v>
      </c>
    </row>
    <row r="9" spans="1:6" s="154" customFormat="1" x14ac:dyDescent="0.2">
      <c r="A9" s="169" t="s">
        <v>60</v>
      </c>
      <c r="B9" s="170">
        <v>33</v>
      </c>
      <c r="C9" s="171">
        <v>35</v>
      </c>
      <c r="D9" s="171">
        <v>39</v>
      </c>
      <c r="E9" s="171">
        <v>42</v>
      </c>
      <c r="F9" s="172">
        <v>38</v>
      </c>
    </row>
    <row r="10" spans="1:6" s="154" customFormat="1" ht="13.5" thickBot="1" x14ac:dyDescent="0.25">
      <c r="A10" s="173" t="s">
        <v>53</v>
      </c>
      <c r="B10" s="174">
        <v>38</v>
      </c>
      <c r="C10" s="175">
        <v>43</v>
      </c>
      <c r="D10" s="175">
        <v>48</v>
      </c>
      <c r="E10" s="175">
        <v>54</v>
      </c>
      <c r="F10" s="176">
        <v>58</v>
      </c>
    </row>
    <row r="11" spans="1:6" s="154" customFormat="1" x14ac:dyDescent="0.2"/>
    <row r="12" spans="1:6" x14ac:dyDescent="0.2">
      <c r="A12" s="468" t="s">
        <v>401</v>
      </c>
    </row>
    <row r="13" spans="1:6" x14ac:dyDescent="0.2">
      <c r="A13" s="467" t="s">
        <v>403</v>
      </c>
    </row>
    <row r="14" spans="1:6" x14ac:dyDescent="0.2">
      <c r="A14" s="467" t="s">
        <v>400</v>
      </c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65</vt:i4>
      </vt:variant>
    </vt:vector>
  </HeadingPairs>
  <TitlesOfParts>
    <vt:vector size="80" baseType="lpstr">
      <vt:lpstr>Üldülevaade</vt:lpstr>
      <vt:lpstr>Sõnastik</vt:lpstr>
      <vt:lpstr>Index&amp;Match</vt:lpstr>
      <vt:lpstr>VLookup&amp;Lookup</vt:lpstr>
      <vt:lpstr>Vahemik</vt:lpstr>
      <vt:lpstr>Arve</vt:lpstr>
      <vt:lpstr>Kaubad</vt:lpstr>
      <vt:lpstr>Palgid</vt:lpstr>
      <vt:lpstr>Hinnakiri</vt:lpstr>
      <vt:lpstr>Lisad</vt:lpstr>
      <vt:lpstr>Index</vt:lpstr>
      <vt:lpstr>Abi</vt:lpstr>
      <vt:lpstr>Match</vt:lpstr>
      <vt:lpstr>VHLookup</vt:lpstr>
      <vt:lpstr>Hinnakirjad</vt:lpstr>
      <vt:lpstr>Aadress</vt:lpstr>
      <vt:lpstr>Aadressid</vt:lpstr>
      <vt:lpstr>andmed</vt:lpstr>
      <vt:lpstr>d</vt:lpstr>
      <vt:lpstr>Eesti</vt:lpstr>
      <vt:lpstr>'Index&amp;Match'!Hind</vt:lpstr>
      <vt:lpstr>Palgid!Hind</vt:lpstr>
      <vt:lpstr>VHLookup!Hind</vt:lpstr>
      <vt:lpstr>'VLookup&amp;Lookup'!Hind</vt:lpstr>
      <vt:lpstr>Hind</vt:lpstr>
      <vt:lpstr>'Index&amp;Match'!Hinnad</vt:lpstr>
      <vt:lpstr>'VLookup&amp;Lookup'!Hinnad</vt:lpstr>
      <vt:lpstr>Hinnad</vt:lpstr>
      <vt:lpstr>Inglise</vt:lpstr>
      <vt:lpstr>inimesi</vt:lpstr>
      <vt:lpstr>kat</vt:lpstr>
      <vt:lpstr>Koefitsient</vt:lpstr>
      <vt:lpstr>koefitsientide_tabel</vt:lpstr>
      <vt:lpstr>'Index&amp;Match'!Kogus</vt:lpstr>
      <vt:lpstr>Palgid!Kogus</vt:lpstr>
      <vt:lpstr>VHLookup!Kogus</vt:lpstr>
      <vt:lpstr>'VLookup&amp;Lookup'!Kogus</vt:lpstr>
      <vt:lpstr>Kogus</vt:lpstr>
      <vt:lpstr>VHLookup!kood</vt:lpstr>
      <vt:lpstr>Kuu</vt:lpstr>
      <vt:lpstr>'Index&amp;Match'!Liigid</vt:lpstr>
      <vt:lpstr>'VLookup&amp;Lookup'!Liigid</vt:lpstr>
      <vt:lpstr>Liigid</vt:lpstr>
      <vt:lpstr>'Index&amp;Match'!Liik</vt:lpstr>
      <vt:lpstr>Palgid!Liik</vt:lpstr>
      <vt:lpstr>'VLookup&amp;Lookup'!Liik</vt:lpstr>
      <vt:lpstr>liik</vt:lpstr>
      <vt:lpstr>Palgid!Läbimõõt</vt:lpstr>
      <vt:lpstr>Läbimõõt</vt:lpstr>
      <vt:lpstr>Läbimüük</vt:lpstr>
      <vt:lpstr>'VLookup&amp;Lookup'!Maksumus</vt:lpstr>
      <vt:lpstr>Maksumus</vt:lpstr>
      <vt:lpstr>müük</vt:lpstr>
      <vt:lpstr>Nimetus</vt:lpstr>
      <vt:lpstr>Nimi</vt:lpstr>
      <vt:lpstr>nr</vt:lpstr>
      <vt:lpstr>num_tekst</vt:lpstr>
      <vt:lpstr>number</vt:lpstr>
      <vt:lpstr>Nädalapäev</vt:lpstr>
      <vt:lpstr>Omanik</vt:lpstr>
      <vt:lpstr>Pakendeid</vt:lpstr>
      <vt:lpstr>PHInd</vt:lpstr>
      <vt:lpstr>PHinnad</vt:lpstr>
      <vt:lpstr>pind</vt:lpstr>
      <vt:lpstr>Pliigid</vt:lpstr>
      <vt:lpstr>Pmõõdud</vt:lpstr>
      <vt:lpstr>prots</vt:lpstr>
      <vt:lpstr>Protsent</vt:lpstr>
      <vt:lpstr>puu_hinnad</vt:lpstr>
      <vt:lpstr>puu_hinnakirja_tabel</vt:lpstr>
      <vt:lpstr>Puu_liigid</vt:lpstr>
      <vt:lpstr>puu_mõõdud</vt:lpstr>
      <vt:lpstr>Palgid!Summa</vt:lpstr>
      <vt:lpstr>Summa</vt:lpstr>
      <vt:lpstr>sõnastik</vt:lpstr>
      <vt:lpstr>tariif</vt:lpstr>
      <vt:lpstr>tariifid</vt:lpstr>
      <vt:lpstr>teg_väärtus</vt:lpstr>
      <vt:lpstr>tunde</vt:lpstr>
      <vt:lpstr>väärtus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Ahti Lohk</cp:lastModifiedBy>
  <dcterms:created xsi:type="dcterms:W3CDTF">2011-12-03T07:02:33Z</dcterms:created>
  <dcterms:modified xsi:type="dcterms:W3CDTF">2019-11-11T10:47:51Z</dcterms:modified>
</cp:coreProperties>
</file>