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hti.Lohk\IT alused\EAKI11\"/>
    </mc:Choice>
  </mc:AlternateContent>
  <bookViews>
    <workbookView xWindow="0" yWindow="0" windowWidth="28800" windowHeight="12300" tabRatio="503" activeTab="7"/>
  </bookViews>
  <sheets>
    <sheet name="Üldülevaade" sheetId="15" r:id="rId1"/>
    <sheet name="Sõnastik" sheetId="1" r:id="rId2"/>
    <sheet name="Index&amp;Match" sheetId="2" r:id="rId3"/>
    <sheet name="VLookup&amp;Lookup" sheetId="12" r:id="rId4"/>
    <sheet name="Vahemik" sheetId="3" r:id="rId5"/>
    <sheet name="Arve" sheetId="4" r:id="rId6"/>
    <sheet name="Kaubad" sheetId="5" r:id="rId7"/>
    <sheet name="Palgid" sheetId="6" r:id="rId8"/>
    <sheet name="Hinnakiri" sheetId="7" r:id="rId9"/>
    <sheet name="Lisad" sheetId="8" r:id="rId10"/>
    <sheet name="Index" sheetId="9" r:id="rId11"/>
    <sheet name="Abi" sheetId="10" r:id="rId12"/>
    <sheet name="Match" sheetId="11" r:id="rId13"/>
    <sheet name="VHLookup" sheetId="13" r:id="rId14"/>
    <sheet name="Hinnakirjad" sheetId="14" r:id="rId15"/>
  </sheets>
  <definedNames>
    <definedName name="Aadress">'VLookup&amp;Lookup'!$B$7:$B$20</definedName>
    <definedName name="Aadressid">'VLookup&amp;Lookup'!$A$7:$B$20</definedName>
    <definedName name="andmed">Abi!$B$16:$E$23</definedName>
    <definedName name="d">Match!$B$32:$B$34</definedName>
    <definedName name="Eesti">Sõnastik!$A$5:$A$23</definedName>
    <definedName name="Hind" localSheetId="2">'Index&amp;Match'!$F$24:$F$34</definedName>
    <definedName name="Hind" localSheetId="7">Palgid!$E$5:$E$22</definedName>
    <definedName name="Hind" localSheetId="13">VHLookup!$D$15:$D$24</definedName>
    <definedName name="Hind">Match!$G$23:$G$28</definedName>
    <definedName name="Hinnad" localSheetId="2">'Index&amp;Match'!$B$17:$B$23</definedName>
    <definedName name="Hinnad">Match!$C$13:$C$18</definedName>
    <definedName name="Inglise">Sõnastik!$B$5:$B$23</definedName>
    <definedName name="inimesi">Abi!$E$16:$E$23</definedName>
    <definedName name="kat">Index!$C$21:$C$26</definedName>
    <definedName name="Koefitsiendid">Vahemik!$A$4:$B$11</definedName>
    <definedName name="Koefitsient">Vahemik!$B$4:$B$11</definedName>
    <definedName name="Kogus" localSheetId="2">'Index&amp;Match'!$G$24:$G$34</definedName>
    <definedName name="Kogus" localSheetId="7">Palgid!$F$5:$F$22</definedName>
    <definedName name="Kogus" localSheetId="13">VHLookup!$G$15:$G$24</definedName>
    <definedName name="Kogus">Match!$D$57:$D$63</definedName>
    <definedName name="kood" localSheetId="13">VHLookup!$B$15:$B$22</definedName>
    <definedName name="Kuu">'Index&amp;Match'!$B$3:$B$14</definedName>
    <definedName name="Liigid" localSheetId="2">'Index&amp;Match'!$A$17:$A$23</definedName>
    <definedName name="Liigid">Match!$B$13:$B$18</definedName>
    <definedName name="Liik" localSheetId="2">'Index&amp;Match'!$E$24:$E$34</definedName>
    <definedName name="Liik" localSheetId="7">Palgid!$C$5:$C$22</definedName>
    <definedName name="liik">Match!$F$13</definedName>
    <definedName name="Läbimõõt" localSheetId="7">Palgid!$D$5:$D$22</definedName>
    <definedName name="Läbimõõt">Match!$F$23:$F$28</definedName>
    <definedName name="Läbimüük">Vahemik!$J$17:$J$21</definedName>
    <definedName name="Maksumus">'Index&amp;Match'!$H$24:$H$34</definedName>
    <definedName name="müük">Vahemik!$N$17:$N$20</definedName>
    <definedName name="Nimetus">VHLookup!$C$15:$C$24</definedName>
    <definedName name="Nimi">'VLookup&amp;Lookup'!$A$7:$A$20</definedName>
    <definedName name="nr">Match!$F$14</definedName>
    <definedName name="num_tekst">Abi!$B$3:$B$12</definedName>
    <definedName name="number">Index!$B$15</definedName>
    <definedName name="Nädalapäev">'Index&amp;Match'!$A$3:$A$9</definedName>
    <definedName name="Omanik">Abi!$C$16:$C$23</definedName>
    <definedName name="Pakendeid">VHLookup!$F$15:$F$22</definedName>
    <definedName name="PHInd">Match!$E$57:$E$63</definedName>
    <definedName name="PHinnad">Match!$C$44:$H$50</definedName>
    <definedName name="pind">Abi!$D$16:$D$23</definedName>
    <definedName name="Pliigid">Match!$B$44:$B$50</definedName>
    <definedName name="Pmõõdud">Match!$C$43:$H$43</definedName>
    <definedName name="prots">Vahemik!$O$17:$O$20</definedName>
    <definedName name="Protsent">Vahemik!$K$17:$K$21</definedName>
    <definedName name="puu_hinnad">Hinnakiri!$B$5:$F$10</definedName>
    <definedName name="puu_hinnakiri">Hinnakiri!$A$5:$F$10</definedName>
    <definedName name="Puu_liik">Hinnakiri!$A$5:$A$10</definedName>
    <definedName name="puu_mõõdud">Hinnakiri!$B$4:$F$4</definedName>
    <definedName name="Summa" localSheetId="7">Palgid!$G$5:$G$22</definedName>
    <definedName name="Summa">VHLookup!$H$15:$H$24</definedName>
    <definedName name="sõnastik">Sõnastik!$A$5:$B$23</definedName>
    <definedName name="tariif">Index!$D$21:$D$26</definedName>
    <definedName name="tariifid">Abi!$F$6:$O$6</definedName>
    <definedName name="teg_väärtus">Vahemik!$D$4:$D$7</definedName>
    <definedName name="tunde">Index!$E$21:$E$26</definedName>
    <definedName name="väärtus">Vahemik!$A$4:$A$11</definedName>
  </definedNames>
  <calcPr calcId="162913"/>
</workbook>
</file>

<file path=xl/calcChain.xml><?xml version="1.0" encoding="utf-8"?>
<calcChain xmlns="http://schemas.openxmlformats.org/spreadsheetml/2006/main">
  <c r="G23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5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L18" i="3"/>
  <c r="L19" i="3"/>
  <c r="L20" i="3"/>
  <c r="L21" i="3"/>
  <c r="L17" i="3"/>
  <c r="K18" i="3"/>
  <c r="K19" i="3"/>
  <c r="K20" i="3"/>
  <c r="K21" i="3"/>
  <c r="K17" i="3"/>
  <c r="H4" i="3"/>
  <c r="H5" i="3"/>
  <c r="H6" i="3"/>
  <c r="H7" i="3"/>
  <c r="G5" i="3"/>
  <c r="G6" i="3"/>
  <c r="G7" i="3"/>
  <c r="G4" i="3"/>
  <c r="E5" i="3"/>
  <c r="E6" i="3"/>
  <c r="E7" i="3"/>
  <c r="E4" i="3"/>
  <c r="E12" i="1"/>
  <c r="H15" i="1"/>
  <c r="I11" i="1"/>
  <c r="I3" i="1"/>
  <c r="H10" i="12" l="1"/>
  <c r="H11" i="12"/>
  <c r="H12" i="12"/>
  <c r="H13" i="12"/>
  <c r="H14" i="12"/>
  <c r="H15" i="12"/>
  <c r="H9" i="12"/>
  <c r="G10" i="12"/>
  <c r="G11" i="12"/>
  <c r="G12" i="12"/>
  <c r="G13" i="12"/>
  <c r="G14" i="12"/>
  <c r="G15" i="12"/>
  <c r="G9" i="12"/>
  <c r="F10" i="12"/>
  <c r="F11" i="12"/>
  <c r="F12" i="12"/>
  <c r="F13" i="12"/>
  <c r="F14" i="12"/>
  <c r="F15" i="12"/>
  <c r="F9" i="12"/>
  <c r="E10" i="12"/>
  <c r="E11" i="12"/>
  <c r="E12" i="12"/>
  <c r="E13" i="12"/>
  <c r="E14" i="12"/>
  <c r="E15" i="12"/>
  <c r="E9" i="12"/>
  <c r="F27" i="2"/>
  <c r="G35" i="2"/>
  <c r="H25" i="2"/>
  <c r="H26" i="2"/>
  <c r="H27" i="2"/>
  <c r="H35" i="2" s="1"/>
  <c r="H28" i="2"/>
  <c r="H29" i="2"/>
  <c r="H30" i="2"/>
  <c r="H31" i="2"/>
  <c r="H32" i="2"/>
  <c r="H33" i="2"/>
  <c r="H24" i="2"/>
  <c r="F25" i="2"/>
  <c r="F26" i="2"/>
  <c r="F28" i="2"/>
  <c r="F29" i="2"/>
  <c r="F30" i="2"/>
  <c r="F31" i="2"/>
  <c r="F32" i="2"/>
  <c r="F33" i="2"/>
  <c r="F24" i="2"/>
  <c r="G18" i="2"/>
  <c r="G19" i="2"/>
  <c r="F19" i="2"/>
  <c r="F18" i="2"/>
  <c r="F8" i="2"/>
  <c r="F7" i="2"/>
  <c r="F3" i="2"/>
  <c r="F4" i="2"/>
  <c r="E6" i="1"/>
  <c r="E7" i="1" s="1"/>
  <c r="G21" i="13"/>
  <c r="H21" i="13" s="1"/>
  <c r="G20" i="13"/>
  <c r="G19" i="13"/>
  <c r="H19" i="13" s="1"/>
  <c r="G18" i="13"/>
  <c r="H18" i="13" s="1"/>
  <c r="G17" i="13"/>
  <c r="G16" i="13"/>
  <c r="G15" i="13"/>
  <c r="H15" i="13" s="1"/>
  <c r="H17" i="13"/>
  <c r="H16" i="13"/>
  <c r="H20" i="13"/>
  <c r="C15" i="9"/>
  <c r="D33" i="11"/>
  <c r="D34" i="11"/>
  <c r="D32" i="11"/>
  <c r="F14" i="11"/>
  <c r="F15" i="11" s="1"/>
  <c r="E61" i="11"/>
  <c r="F61" i="11" s="1"/>
  <c r="E60" i="11"/>
  <c r="F60" i="11" s="1"/>
  <c r="E59" i="11"/>
  <c r="F59" i="11" s="1"/>
  <c r="E58" i="11"/>
  <c r="F58" i="11" s="1"/>
  <c r="E57" i="11"/>
  <c r="F57" i="11" s="1"/>
  <c r="C34" i="11"/>
  <c r="C33" i="11"/>
  <c r="C32" i="11"/>
  <c r="D21" i="9"/>
  <c r="F21" i="9" s="1"/>
  <c r="D33" i="9"/>
  <c r="C33" i="9"/>
  <c r="E33" i="9"/>
  <c r="F32" i="9"/>
  <c r="E32" i="9"/>
  <c r="D32" i="9"/>
  <c r="D25" i="9"/>
  <c r="F25" i="9" s="1"/>
  <c r="D24" i="9"/>
  <c r="F24" i="9" s="1"/>
  <c r="D23" i="9"/>
  <c r="F23" i="9" s="1"/>
  <c r="D22" i="9"/>
  <c r="F22" i="9" s="1"/>
  <c r="F13" i="4"/>
  <c r="F12" i="4"/>
  <c r="F11" i="4"/>
  <c r="F10" i="4"/>
  <c r="F9" i="4"/>
  <c r="F8" i="4"/>
  <c r="B5" i="3"/>
  <c r="B6" i="3" s="1"/>
  <c r="B7" i="3" s="1"/>
  <c r="B8" i="3" s="1"/>
  <c r="B9" i="3" s="1"/>
  <c r="B10" i="3" s="1"/>
  <c r="B11" i="3" s="1"/>
  <c r="F33" i="9"/>
  <c r="F16" i="11"/>
  <c r="H23" i="13" l="1"/>
</calcChain>
</file>

<file path=xl/comments1.xml><?xml version="1.0" encoding="utf-8"?>
<comments xmlns="http://schemas.openxmlformats.org/spreadsheetml/2006/main">
  <authors>
    <author>Jüri Vilipõld</author>
  </authors>
  <commentList>
    <comment ref="A1" authorId="0" shapeId="0">
      <text>
        <r>
          <rPr>
            <b/>
            <sz val="12"/>
            <color indexed="81"/>
            <rFont val="Tahoma"/>
            <family val="2"/>
            <charset val="186"/>
          </rPr>
          <t>INDEX (</t>
        </r>
        <r>
          <rPr>
            <b/>
            <i/>
            <sz val="12"/>
            <color indexed="81"/>
            <rFont val="Tahoma"/>
            <family val="2"/>
            <charset val="186"/>
          </rPr>
          <t>piirkond</t>
        </r>
        <r>
          <rPr>
            <b/>
            <sz val="12"/>
            <color indexed="81"/>
            <rFont val="Tahoma"/>
            <family val="2"/>
            <charset val="186"/>
          </rPr>
          <t xml:space="preserve">; </t>
        </r>
        <r>
          <rPr>
            <b/>
            <i/>
            <sz val="12"/>
            <color indexed="81"/>
            <rFont val="Tahoma"/>
            <family val="2"/>
            <charset val="186"/>
          </rPr>
          <t>reaindeks</t>
        </r>
        <r>
          <rPr>
            <b/>
            <sz val="12"/>
            <color indexed="81"/>
            <rFont val="Tahoma"/>
            <family val="2"/>
            <charset val="186"/>
          </rPr>
          <t xml:space="preserve">; </t>
        </r>
        <r>
          <rPr>
            <b/>
            <i/>
            <sz val="12"/>
            <color indexed="81"/>
            <rFont val="Tahoma"/>
            <family val="2"/>
            <charset val="186"/>
          </rPr>
          <t>tulbaindeks</t>
        </r>
        <r>
          <rPr>
            <b/>
            <sz val="12"/>
            <color indexed="81"/>
            <rFont val="Tahoma"/>
            <family val="2"/>
            <charset val="186"/>
          </rPr>
          <t>)
        INDEX (</t>
        </r>
        <r>
          <rPr>
            <b/>
            <i/>
            <sz val="12"/>
            <color indexed="81"/>
            <rFont val="Tahoma"/>
            <family val="2"/>
            <charset val="186"/>
          </rPr>
          <t>rida; tulbaindeks</t>
        </r>
        <r>
          <rPr>
            <b/>
            <sz val="12"/>
            <color indexed="81"/>
            <rFont val="Tahoma"/>
            <family val="2"/>
            <charset val="186"/>
          </rPr>
          <t>) = INDEX (</t>
        </r>
        <r>
          <rPr>
            <b/>
            <i/>
            <sz val="12"/>
            <color indexed="81"/>
            <rFont val="Tahoma"/>
            <family val="2"/>
            <charset val="186"/>
          </rPr>
          <t>rida; 1; tulbaindeks)</t>
        </r>
        <r>
          <rPr>
            <b/>
            <sz val="12"/>
            <color indexed="81"/>
            <rFont val="Tahoma"/>
            <family val="2"/>
            <charset val="186"/>
          </rPr>
          <t xml:space="preserve"> </t>
        </r>
        <r>
          <rPr>
            <sz val="12"/>
            <color indexed="81"/>
            <rFont val="Tahoma"/>
            <family val="2"/>
            <charset val="186"/>
          </rPr>
          <t>või</t>
        </r>
        <r>
          <rPr>
            <b/>
            <sz val="12"/>
            <color indexed="81"/>
            <rFont val="Tahoma"/>
            <family val="2"/>
            <charset val="186"/>
          </rPr>
          <t xml:space="preserve">
        INDEX (</t>
        </r>
        <r>
          <rPr>
            <b/>
            <i/>
            <sz val="12"/>
            <color indexed="81"/>
            <rFont val="Tahoma"/>
            <family val="2"/>
            <charset val="186"/>
          </rPr>
          <t>tulp; reaindeks</t>
        </r>
        <r>
          <rPr>
            <b/>
            <sz val="12"/>
            <color indexed="81"/>
            <rFont val="Tahoma"/>
            <family val="2"/>
            <charset val="186"/>
          </rPr>
          <t>) =  INDEX (</t>
        </r>
        <r>
          <rPr>
            <b/>
            <i/>
            <sz val="12"/>
            <color indexed="81"/>
            <rFont val="Tahoma"/>
            <family val="2"/>
            <charset val="186"/>
          </rPr>
          <t>tulp; reaindeks; 1</t>
        </r>
        <r>
          <rPr>
            <b/>
            <sz val="12"/>
            <color indexed="81"/>
            <rFont val="Tahoma"/>
            <family val="2"/>
            <charset val="186"/>
          </rPr>
          <t xml:space="preserve">) 
</t>
        </r>
        <r>
          <rPr>
            <sz val="12"/>
            <color indexed="81"/>
            <rFont val="Tahoma"/>
            <family val="2"/>
            <charset val="186"/>
          </rPr>
          <t>Tagastab antud piirkonnast rea- ja tulbaindeksiga määratud lahtri väärtuse.</t>
        </r>
        <r>
          <rPr>
            <b/>
            <sz val="12"/>
            <color indexed="81"/>
            <rFont val="Tahoma"/>
            <family val="2"/>
            <charset val="186"/>
          </rPr>
          <t xml:space="preserve">
    </t>
        </r>
        <r>
          <rPr>
            <b/>
            <i/>
            <sz val="12"/>
            <color indexed="81"/>
            <rFont val="Tahoma"/>
            <family val="2"/>
            <charset val="186"/>
          </rPr>
          <t xml:space="preserve"> piirkond </t>
        </r>
        <r>
          <rPr>
            <b/>
            <sz val="12"/>
            <color indexed="81"/>
            <rFont val="Tahoma"/>
            <family val="2"/>
            <charset val="186"/>
          </rPr>
          <t>-</t>
        </r>
        <r>
          <rPr>
            <sz val="12"/>
            <color indexed="81"/>
            <rFont val="Tahoma"/>
            <family val="2"/>
            <charset val="186"/>
          </rPr>
          <t xml:space="preserve"> üldjuhul ristkülikukujuline lahtriplokk (tabel ehk maatriks).</t>
        </r>
        <r>
          <rPr>
            <b/>
            <sz val="12"/>
            <color indexed="81"/>
            <rFont val="Tahoma"/>
            <family val="2"/>
            <charset val="186"/>
          </rPr>
          <t xml:space="preserve">
                      </t>
        </r>
        <r>
          <rPr>
            <sz val="12"/>
            <color indexed="81"/>
            <rFont val="Tahoma"/>
            <family val="2"/>
            <charset val="186"/>
          </rPr>
          <t xml:space="preserve">  Võib olla ka </t>
        </r>
        <r>
          <rPr>
            <b/>
            <sz val="12"/>
            <color indexed="81"/>
            <rFont val="Tahoma"/>
            <family val="2"/>
            <charset val="186"/>
          </rPr>
          <t xml:space="preserve">vektor: </t>
        </r>
        <r>
          <rPr>
            <b/>
            <i/>
            <sz val="12"/>
            <color indexed="81"/>
            <rFont val="Tahoma"/>
            <family val="2"/>
            <charset val="186"/>
          </rPr>
          <t>rida</t>
        </r>
        <r>
          <rPr>
            <b/>
            <sz val="12"/>
            <color indexed="81"/>
            <rFont val="Tahoma"/>
            <family val="2"/>
            <charset val="186"/>
          </rPr>
          <t xml:space="preserve"> </t>
        </r>
        <r>
          <rPr>
            <sz val="12"/>
            <color indexed="81"/>
            <rFont val="Tahoma"/>
            <family val="2"/>
            <charset val="186"/>
          </rPr>
          <t>või</t>
        </r>
        <r>
          <rPr>
            <b/>
            <sz val="12"/>
            <color indexed="81"/>
            <rFont val="Tahoma"/>
            <family val="2"/>
            <charset val="186"/>
          </rPr>
          <t xml:space="preserve"> </t>
        </r>
        <r>
          <rPr>
            <b/>
            <i/>
            <sz val="12"/>
            <color indexed="81"/>
            <rFont val="Tahoma"/>
            <family val="2"/>
            <charset val="186"/>
          </rPr>
          <t>tulp.</t>
        </r>
        <r>
          <rPr>
            <b/>
            <sz val="12"/>
            <color indexed="81"/>
            <rFont val="Tahoma"/>
            <family val="2"/>
            <charset val="186"/>
          </rPr>
          <t xml:space="preserve">
     </t>
        </r>
        <r>
          <rPr>
            <b/>
            <i/>
            <sz val="12"/>
            <color indexed="81"/>
            <rFont val="Tahoma"/>
            <family val="2"/>
            <charset val="186"/>
          </rPr>
          <t xml:space="preserve">reaindeks </t>
        </r>
        <r>
          <rPr>
            <sz val="12"/>
            <color indexed="81"/>
            <rFont val="Tahoma"/>
            <family val="2"/>
            <charset val="186"/>
          </rPr>
          <t xml:space="preserve">ja </t>
        </r>
        <r>
          <rPr>
            <b/>
            <i/>
            <sz val="12"/>
            <color indexed="81"/>
            <rFont val="Tahoma"/>
            <family val="2"/>
            <charset val="186"/>
          </rPr>
          <t xml:space="preserve"> tulbaindeks </t>
        </r>
        <r>
          <rPr>
            <sz val="12"/>
            <color indexed="81"/>
            <rFont val="Tahoma"/>
            <family val="2"/>
            <charset val="186"/>
          </rPr>
          <t>- rea ja tulba järjenumbrid.</t>
        </r>
        <r>
          <rPr>
            <b/>
            <sz val="12"/>
            <color indexed="81"/>
            <rFont val="Tahoma"/>
            <family val="2"/>
            <charset val="186"/>
          </rPr>
          <t xml:space="preserve">
            </t>
        </r>
      </text>
    </comment>
    <comment ref="A2" authorId="0" shapeId="0">
      <text>
        <r>
          <rPr>
            <b/>
            <sz val="12"/>
            <color indexed="81"/>
            <rFont val="Tahoma"/>
            <family val="2"/>
            <charset val="186"/>
          </rPr>
          <t>MATCH</t>
        </r>
        <r>
          <rPr>
            <sz val="12"/>
            <color indexed="81"/>
            <rFont val="Tahoma"/>
            <family val="2"/>
            <charset val="186"/>
          </rPr>
          <t xml:space="preserve"> (</t>
        </r>
        <r>
          <rPr>
            <b/>
            <i/>
            <sz val="12"/>
            <color indexed="81"/>
            <rFont val="Tahoma"/>
            <family val="2"/>
            <charset val="186"/>
          </rPr>
          <t>otsitav</t>
        </r>
        <r>
          <rPr>
            <sz val="12"/>
            <color indexed="81"/>
            <rFont val="Tahoma"/>
            <family val="2"/>
            <charset val="186"/>
          </rPr>
          <t>;</t>
        </r>
        <r>
          <rPr>
            <b/>
            <i/>
            <sz val="12"/>
            <color indexed="81"/>
            <rFont val="Tahoma"/>
            <family val="2"/>
            <charset val="186"/>
          </rPr>
          <t xml:space="preserve"> vektor</t>
        </r>
        <r>
          <rPr>
            <sz val="12"/>
            <color indexed="81"/>
            <rFont val="Tahoma"/>
            <family val="2"/>
            <charset val="186"/>
          </rPr>
          <t xml:space="preserve">; </t>
        </r>
        <r>
          <rPr>
            <i/>
            <sz val="12"/>
            <color indexed="81"/>
            <rFont val="Tahoma"/>
            <family val="2"/>
            <charset val="186"/>
          </rPr>
          <t>otsimisviis</t>
        </r>
        <r>
          <rPr>
            <sz val="12"/>
            <color indexed="81"/>
            <rFont val="Tahoma"/>
            <family val="2"/>
            <charset val="186"/>
          </rPr>
          <t xml:space="preserve">)
   Tagastab otsitava väärtuse järjenumbri antud vektoris: reas või tulbas.
       </t>
        </r>
        <r>
          <rPr>
            <b/>
            <i/>
            <sz val="12"/>
            <color indexed="81"/>
            <rFont val="Tahoma"/>
            <family val="2"/>
            <charset val="186"/>
          </rPr>
          <t>otsitav</t>
        </r>
        <r>
          <rPr>
            <sz val="12"/>
            <color indexed="81"/>
            <rFont val="Tahoma"/>
            <family val="2"/>
            <charset val="186"/>
          </rPr>
          <t xml:space="preserve">- otsitav väärtus, </t>
        </r>
        <r>
          <rPr>
            <b/>
            <i/>
            <sz val="12"/>
            <color indexed="81"/>
            <rFont val="Tahoma"/>
            <family val="2"/>
            <charset val="186"/>
          </rPr>
          <t>vektor</t>
        </r>
        <r>
          <rPr>
            <sz val="12"/>
            <color indexed="81"/>
            <rFont val="Tahoma"/>
            <family val="2"/>
            <charset val="186"/>
          </rPr>
          <t xml:space="preserve"> - vektor, kust toimub otsimine,
      </t>
        </r>
        <r>
          <rPr>
            <i/>
            <sz val="12"/>
            <color indexed="81"/>
            <rFont val="Tahoma"/>
            <family val="2"/>
            <charset val="186"/>
          </rPr>
          <t xml:space="preserve"> otsimisviis </t>
        </r>
        <r>
          <rPr>
            <sz val="12"/>
            <color indexed="81"/>
            <rFont val="Tahoma"/>
            <family val="2"/>
            <charset val="186"/>
          </rPr>
          <t xml:space="preserve">- </t>
        </r>
        <r>
          <rPr>
            <b/>
            <i/>
            <sz val="12"/>
            <color indexed="81"/>
            <rFont val="Tahoma"/>
            <family val="2"/>
            <charset val="186"/>
          </rPr>
          <t>mittekohustuslik</t>
        </r>
        <r>
          <rPr>
            <sz val="12"/>
            <color indexed="81"/>
            <rFont val="Tahoma"/>
            <family val="2"/>
            <charset val="186"/>
          </rPr>
          <t xml:space="preserve"> argument, mis </t>
        </r>
        <r>
          <rPr>
            <b/>
            <sz val="12"/>
            <color indexed="81"/>
            <rFont val="Tahoma"/>
            <family val="2"/>
            <charset val="186"/>
          </rPr>
          <t>määrab otsimisviisi</t>
        </r>
        <r>
          <rPr>
            <sz val="12"/>
            <color indexed="81"/>
            <rFont val="Tahoma"/>
            <family val="2"/>
            <charset val="186"/>
          </rPr>
          <t xml:space="preserve">.
                         Võib olla: </t>
        </r>
        <r>
          <rPr>
            <b/>
            <sz val="12"/>
            <color indexed="10"/>
            <rFont val="Tahoma"/>
            <family val="2"/>
            <charset val="186"/>
          </rPr>
          <t xml:space="preserve"> 1</t>
        </r>
        <r>
          <rPr>
            <sz val="12"/>
            <color indexed="81"/>
            <rFont val="Tahoma"/>
            <family val="2"/>
            <charset val="186"/>
          </rPr>
          <t xml:space="preserve">, </t>
        </r>
        <r>
          <rPr>
            <b/>
            <sz val="12"/>
            <color indexed="10"/>
            <rFont val="Tahoma"/>
            <family val="2"/>
            <charset val="186"/>
          </rPr>
          <t>0</t>
        </r>
        <r>
          <rPr>
            <sz val="12"/>
            <color indexed="81"/>
            <rFont val="Tahoma"/>
            <family val="2"/>
            <charset val="186"/>
          </rPr>
          <t xml:space="preserve">, </t>
        </r>
        <r>
          <rPr>
            <b/>
            <sz val="12"/>
            <color indexed="10"/>
            <rFont val="Tahoma"/>
            <family val="2"/>
            <charset val="186"/>
          </rPr>
          <t>-1</t>
        </r>
        <r>
          <rPr>
            <sz val="12"/>
            <color indexed="81"/>
            <rFont val="Tahoma"/>
            <family val="2"/>
            <charset val="186"/>
          </rPr>
          <t xml:space="preserve">. </t>
        </r>
        <r>
          <rPr>
            <b/>
            <sz val="12"/>
            <color indexed="81"/>
            <rFont val="Tahoma"/>
            <family val="2"/>
            <charset val="186"/>
          </rPr>
          <t>Kui puudub</t>
        </r>
        <r>
          <rPr>
            <sz val="12"/>
            <color indexed="81"/>
            <rFont val="Tahoma"/>
            <family val="2"/>
            <charset val="186"/>
          </rPr>
          <t xml:space="preserve">, </t>
        </r>
        <r>
          <rPr>
            <b/>
            <sz val="12"/>
            <color indexed="81"/>
            <rFont val="Tahoma"/>
            <family val="2"/>
            <charset val="186"/>
          </rPr>
          <t>siis</t>
        </r>
        <r>
          <rPr>
            <sz val="12"/>
            <color indexed="81"/>
            <rFont val="Tahoma"/>
            <family val="2"/>
            <charset val="186"/>
          </rPr>
          <t xml:space="preserve"> vaikimis on </t>
        </r>
        <r>
          <rPr>
            <b/>
            <sz val="12"/>
            <color indexed="10"/>
            <rFont val="Tahoma"/>
            <family val="2"/>
            <charset val="186"/>
          </rPr>
          <t>1</t>
        </r>
        <r>
          <rPr>
            <sz val="12"/>
            <color indexed="81"/>
            <rFont val="Tahoma"/>
            <family val="2"/>
            <charset val="186"/>
          </rPr>
          <t xml:space="preserve">.
   </t>
        </r>
        <r>
          <rPr>
            <b/>
            <sz val="12"/>
            <color indexed="10"/>
            <rFont val="Tahoma"/>
            <family val="2"/>
            <charset val="186"/>
          </rPr>
          <t xml:space="preserve"> 1</t>
        </r>
        <r>
          <rPr>
            <sz val="12"/>
            <color indexed="81"/>
            <rFont val="Tahoma"/>
            <family val="2"/>
            <charset val="186"/>
          </rPr>
          <t xml:space="preserve"> või puudub - </t>
        </r>
        <r>
          <rPr>
            <b/>
            <sz val="12"/>
            <color indexed="81"/>
            <rFont val="Tahoma"/>
            <family val="2"/>
            <charset val="186"/>
          </rPr>
          <t>vahemiku otsimine</t>
        </r>
        <r>
          <rPr>
            <sz val="12"/>
            <color indexed="81"/>
            <rFont val="Tahoma"/>
            <family val="2"/>
            <charset val="186"/>
          </rPr>
          <t xml:space="preserve">.  Eeldatakse, et </t>
        </r>
        <r>
          <rPr>
            <b/>
            <sz val="12"/>
            <color indexed="81"/>
            <rFont val="Tahoma"/>
            <family val="2"/>
            <charset val="186"/>
          </rPr>
          <t xml:space="preserve">väärtused vektoris </t>
        </r>
        <r>
          <rPr>
            <sz val="12"/>
            <color indexed="81"/>
            <rFont val="Tahoma"/>
            <family val="2"/>
            <charset val="186"/>
          </rPr>
          <t xml:space="preserve">on järjestatud </t>
        </r>
        <r>
          <rPr>
            <b/>
            <sz val="12"/>
            <color indexed="81"/>
            <rFont val="Tahoma"/>
            <family val="2"/>
            <charset val="186"/>
          </rPr>
          <t>kasvamise järjekorras</t>
        </r>
        <r>
          <rPr>
            <sz val="12"/>
            <color indexed="81"/>
            <rFont val="Tahoma"/>
            <family val="2"/>
            <charset val="186"/>
          </rPr>
          <t xml:space="preserve">. </t>
        </r>
        <r>
          <rPr>
            <b/>
            <sz val="12"/>
            <color indexed="81"/>
            <rFont val="Tahoma"/>
            <family val="2"/>
            <charset val="186"/>
          </rPr>
          <t>Kui</t>
        </r>
        <r>
          <rPr>
            <sz val="12"/>
            <color indexed="81"/>
            <rFont val="Tahoma"/>
            <family val="2"/>
            <charset val="186"/>
          </rPr>
          <t xml:space="preserve"> otsitava väärtusega võrdne väärtus </t>
        </r>
        <r>
          <rPr>
            <b/>
            <sz val="12"/>
            <color indexed="81"/>
            <rFont val="Tahoma"/>
            <family val="2"/>
            <charset val="186"/>
          </rPr>
          <t>puudub</t>
        </r>
        <r>
          <rPr>
            <sz val="12"/>
            <color indexed="81"/>
            <rFont val="Tahoma"/>
            <family val="2"/>
            <charset val="186"/>
          </rPr>
          <t xml:space="preserve">, siis tagastatakse otsitavale </t>
        </r>
        <r>
          <rPr>
            <b/>
            <sz val="12"/>
            <color indexed="81"/>
            <rFont val="Tahoma"/>
            <family val="2"/>
            <charset val="186"/>
          </rPr>
          <t>lähima väiksema väärtuse järjenumber</t>
        </r>
        <r>
          <rPr>
            <sz val="12"/>
            <color indexed="81"/>
            <rFont val="Tahoma"/>
            <family val="2"/>
            <charset val="186"/>
          </rPr>
          <t xml:space="preserve">.
     </t>
        </r>
        <r>
          <rPr>
            <b/>
            <sz val="12"/>
            <color indexed="10"/>
            <rFont val="Tahoma"/>
            <family val="2"/>
            <charset val="186"/>
          </rPr>
          <t>0</t>
        </r>
        <r>
          <rPr>
            <sz val="12"/>
            <color indexed="81"/>
            <rFont val="Tahoma"/>
            <family val="2"/>
            <charset val="186"/>
          </rPr>
          <t xml:space="preserve"> - </t>
        </r>
        <r>
          <rPr>
            <b/>
            <sz val="12"/>
            <color indexed="81"/>
            <rFont val="Tahoma"/>
            <family val="2"/>
            <charset val="186"/>
          </rPr>
          <t>kindla väärtuse otsimine.</t>
        </r>
        <r>
          <rPr>
            <sz val="12"/>
            <color indexed="81"/>
            <rFont val="Tahoma"/>
            <family val="2"/>
            <charset val="186"/>
          </rPr>
          <t xml:space="preserve">  Väärtused vektoris </t>
        </r>
        <r>
          <rPr>
            <b/>
            <sz val="12"/>
            <color indexed="81"/>
            <rFont val="Tahoma"/>
            <family val="2"/>
            <charset val="186"/>
          </rPr>
          <t>ei pea olema järjestatud</t>
        </r>
        <r>
          <rPr>
            <sz val="12"/>
            <color indexed="81"/>
            <rFont val="Tahoma"/>
            <family val="2"/>
            <charset val="186"/>
          </rPr>
          <t xml:space="preserve">. Kui vastavat väärtust ei leita, siis tagastatakse veateade </t>
        </r>
        <r>
          <rPr>
            <b/>
            <sz val="12"/>
            <color indexed="81"/>
            <rFont val="Tahoma"/>
            <family val="2"/>
            <charset val="186"/>
          </rPr>
          <t>#N/A</t>
        </r>
        <r>
          <rPr>
            <sz val="12"/>
            <color indexed="81"/>
            <rFont val="Tahoma"/>
            <family val="2"/>
            <charset val="186"/>
          </rPr>
          <t xml:space="preserve"> - määramatus. 
   </t>
        </r>
        <r>
          <rPr>
            <b/>
            <sz val="12"/>
            <color indexed="10"/>
            <rFont val="Tahoma"/>
            <family val="2"/>
            <charset val="186"/>
          </rPr>
          <t>-1</t>
        </r>
        <r>
          <rPr>
            <sz val="12"/>
            <color indexed="81"/>
            <rFont val="Tahoma"/>
            <family val="2"/>
            <charset val="186"/>
          </rPr>
          <t xml:space="preserve"> - </t>
        </r>
        <r>
          <rPr>
            <b/>
            <sz val="12"/>
            <color indexed="81"/>
            <rFont val="Tahoma"/>
            <family val="2"/>
            <charset val="186"/>
          </rPr>
          <t>vahemiku otsimine.</t>
        </r>
        <r>
          <rPr>
            <sz val="12"/>
            <color indexed="81"/>
            <rFont val="Tahoma"/>
            <family val="2"/>
            <charset val="186"/>
          </rPr>
          <t xml:space="preserve">  Eeldatakse, et</t>
        </r>
        <r>
          <rPr>
            <b/>
            <sz val="12"/>
            <color indexed="81"/>
            <rFont val="Tahoma"/>
            <family val="2"/>
            <charset val="186"/>
          </rPr>
          <t xml:space="preserve"> väärtused</t>
        </r>
        <r>
          <rPr>
            <sz val="12"/>
            <color indexed="81"/>
            <rFont val="Tahoma"/>
            <family val="2"/>
            <charset val="186"/>
          </rPr>
          <t xml:space="preserve"> vektoris on järjestatud  </t>
        </r>
        <r>
          <rPr>
            <b/>
            <sz val="12"/>
            <color indexed="81"/>
            <rFont val="Tahoma"/>
            <family val="2"/>
            <charset val="186"/>
          </rPr>
          <t>kahanemise järjekorras</t>
        </r>
        <r>
          <rPr>
            <sz val="12"/>
            <color indexed="81"/>
            <rFont val="Tahoma"/>
            <family val="2"/>
            <charset val="186"/>
          </rPr>
          <t xml:space="preserve">. Kõik muu sama nagu väärtuse 1 korral.
</t>
        </r>
      </text>
    </comment>
  </commentList>
</comments>
</file>

<file path=xl/comments2.xml><?xml version="1.0" encoding="utf-8"?>
<comments xmlns="http://schemas.openxmlformats.org/spreadsheetml/2006/main">
  <authors>
    <author>Kersti</author>
    <author>Irina Amitan</author>
    <author>Jüri Vilipõld</author>
  </authors>
  <commentList>
    <comment ref="E3" authorId="0" shapeId="0">
      <text>
        <r>
          <rPr>
            <sz val="8"/>
            <color indexed="81"/>
            <rFont val="Tahoma"/>
            <family val="2"/>
            <charset val="186"/>
          </rPr>
          <t>Leida nädalapäeva nimetus päeva järjenumbri alusel lahtritest A3:A9, kasutada fn.-i INDEX</t>
        </r>
      </text>
    </comment>
    <comment ref="E4" authorId="0" shapeId="0">
      <text>
        <r>
          <rPr>
            <sz val="8"/>
            <color indexed="81"/>
            <rFont val="Tahoma"/>
            <family val="2"/>
            <charset val="186"/>
          </rPr>
          <t xml:space="preserve">Leida kuu nimetuse järgi tema number. Kasutada lahtrite vahemikku B3:B14 ja fn.-i MATCH.
</t>
        </r>
      </text>
    </comment>
    <comment ref="D16" authorId="1" shapeId="0">
      <text>
        <r>
          <rPr>
            <sz val="10"/>
            <color indexed="81"/>
            <rFont val="Tahoma"/>
            <family val="2"/>
          </rPr>
          <t xml:space="preserve">valemites kasutada nimesid ning funktsioone INDEX ja MATCH. 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D21" authorId="2" shapeId="0">
      <text>
        <r>
          <rPr>
            <sz val="10"/>
            <color indexed="81"/>
            <rFont val="Tahoma"/>
            <family val="2"/>
          </rPr>
          <t xml:space="preserve">Leida puidu hind ja maksumus. Valemites kasutada nimesid ning  funktsioone </t>
        </r>
        <r>
          <rPr>
            <b/>
            <sz val="10"/>
            <color indexed="81"/>
            <rFont val="Tahoma"/>
            <family val="2"/>
          </rPr>
          <t>INDEX</t>
        </r>
        <r>
          <rPr>
            <sz val="10"/>
            <color indexed="81"/>
            <rFont val="Tahoma"/>
            <family val="2"/>
          </rPr>
          <t xml:space="preserve"> ja </t>
        </r>
        <r>
          <rPr>
            <b/>
            <sz val="10"/>
            <color indexed="81"/>
            <rFont val="Tahoma"/>
            <family val="2"/>
          </rPr>
          <t xml:space="preserve">MATCH. </t>
        </r>
      </text>
    </comment>
  </commentList>
</comments>
</file>

<file path=xl/comments3.xml><?xml version="1.0" encoding="utf-8"?>
<comments xmlns="http://schemas.openxmlformats.org/spreadsheetml/2006/main">
  <authors>
    <author>Irina Amitan</author>
    <author>Jüri Vilipõld</author>
    <author>Kersti</author>
  </authors>
  <commentList>
    <comment ref="A1" authorId="0" shapeId="0">
      <text>
        <r>
          <rPr>
            <b/>
            <sz val="10"/>
            <color indexed="81"/>
            <rFont val="Tahoma"/>
            <family val="2"/>
          </rPr>
          <t xml:space="preserve"> VLOOKUP(</t>
        </r>
        <r>
          <rPr>
            <b/>
            <i/>
            <sz val="10"/>
            <color indexed="81"/>
            <rFont val="Tahoma"/>
            <family val="2"/>
          </rPr>
          <t xml:space="preserve">otsitav; piirkond; tulp; [ otsimisviis ] </t>
        </r>
        <r>
          <rPr>
            <b/>
            <sz val="10"/>
            <color indexed="81"/>
            <rFont val="Tahoma"/>
            <family val="2"/>
          </rPr>
          <t xml:space="preserve">)
    </t>
        </r>
        <r>
          <rPr>
            <sz val="10"/>
            <color indexed="81"/>
            <rFont val="Tahoma"/>
            <family val="2"/>
          </rPr>
          <t xml:space="preserve">leiab otsitava väärtuse asukoha (rea) </t>
        </r>
        <r>
          <rPr>
            <b/>
            <i/>
            <sz val="10"/>
            <color indexed="81"/>
            <rFont val="Tahoma"/>
            <family val="2"/>
          </rPr>
          <t>piirkonna</t>
        </r>
        <r>
          <rPr>
            <sz val="10"/>
            <color indexed="81"/>
            <rFont val="Tahoma"/>
            <family val="2"/>
          </rPr>
          <t xml:space="preserve">  1. tulbas ning    
    tagastab väärtuse leitud rea antud numbriga </t>
        </r>
        <r>
          <rPr>
            <b/>
            <i/>
            <sz val="10"/>
            <color indexed="81"/>
            <rFont val="Tahoma"/>
            <family val="2"/>
          </rPr>
          <t>tulbast</t>
        </r>
        <r>
          <rPr>
            <sz val="10"/>
            <color indexed="81"/>
            <rFont val="Tahoma"/>
            <family val="2"/>
          </rPr>
          <t xml:space="preserve">. 
 </t>
        </r>
        <r>
          <rPr>
            <b/>
            <i/>
            <sz val="10"/>
            <color indexed="81"/>
            <rFont val="Tahoma"/>
            <family val="2"/>
          </rPr>
          <t>Otsimisviis</t>
        </r>
        <r>
          <rPr>
            <sz val="10"/>
            <color indexed="81"/>
            <rFont val="Tahoma"/>
            <family val="2"/>
          </rPr>
          <t xml:space="preserve"> ei ole kohustuslik, esitatakse loogikaväärtuse </t>
        </r>
        <r>
          <rPr>
            <b/>
            <sz val="10"/>
            <color indexed="81"/>
            <rFont val="Tahoma"/>
            <family val="2"/>
          </rPr>
          <t>True</t>
        </r>
        <r>
          <rPr>
            <sz val="10"/>
            <color indexed="81"/>
            <rFont val="Tahoma"/>
            <family val="2"/>
          </rPr>
          <t xml:space="preserve"> või  
   </t>
        </r>
        <r>
          <rPr>
            <b/>
            <sz val="10"/>
            <color indexed="81"/>
            <rFont val="Tahoma"/>
            <family val="2"/>
          </rPr>
          <t>False</t>
        </r>
        <r>
          <rPr>
            <sz val="10"/>
            <color indexed="81"/>
            <rFont val="Tahoma"/>
            <family val="2"/>
          </rPr>
          <t xml:space="preserve"> abil, vaikimisi - </t>
        </r>
        <r>
          <rPr>
            <b/>
            <sz val="10"/>
            <color indexed="81"/>
            <rFont val="Tahoma"/>
            <family val="2"/>
          </rPr>
          <t>True.
 True  -</t>
        </r>
        <r>
          <rPr>
            <sz val="10"/>
            <color indexed="81"/>
            <rFont val="Tahoma"/>
            <family val="2"/>
          </rPr>
          <t xml:space="preserve"> vahemiku otsimine (sama, mis 1 MATCH'is). </t>
        </r>
        <r>
          <rPr>
            <b/>
            <sz val="10"/>
            <color indexed="81"/>
            <rFont val="Tahoma"/>
            <family val="2"/>
          </rPr>
          <t xml:space="preserve">
 False -</t>
        </r>
        <r>
          <rPr>
            <sz val="10"/>
            <color indexed="81"/>
            <rFont val="Tahoma"/>
            <family val="2"/>
          </rPr>
          <t xml:space="preserve"> kindla väärtuse otsimine  (sama, mis 0 MATCH'is)
</t>
        </r>
      </text>
    </comment>
    <comment ref="A2" authorId="1" shapeId="0">
      <text>
        <r>
          <rPr>
            <b/>
            <sz val="10"/>
            <color indexed="81"/>
            <rFont val="Tahoma"/>
            <family val="2"/>
          </rPr>
          <t>LOOKUP (</t>
        </r>
        <r>
          <rPr>
            <b/>
            <i/>
            <sz val="10"/>
            <color indexed="81"/>
            <rFont val="Tahoma"/>
            <family val="2"/>
          </rPr>
          <t>otsitav</t>
        </r>
        <r>
          <rPr>
            <b/>
            <sz val="10"/>
            <color indexed="81"/>
            <rFont val="Tahoma"/>
            <family val="2"/>
          </rPr>
          <t xml:space="preserve">; </t>
        </r>
        <r>
          <rPr>
            <b/>
            <i/>
            <sz val="10"/>
            <color indexed="81"/>
            <rFont val="Tahoma"/>
            <family val="2"/>
          </rPr>
          <t>vektor1</t>
        </r>
        <r>
          <rPr>
            <b/>
            <sz val="10"/>
            <color indexed="81"/>
            <rFont val="Tahoma"/>
            <family val="2"/>
          </rPr>
          <t>;</t>
        </r>
        <r>
          <rPr>
            <b/>
            <i/>
            <sz val="10"/>
            <color indexed="81"/>
            <rFont val="Tahoma"/>
            <family val="2"/>
          </rPr>
          <t xml:space="preserve"> vektor2</t>
        </r>
        <r>
          <rPr>
            <b/>
            <sz val="10"/>
            <color indexed="81"/>
            <rFont val="Tahoma"/>
            <family val="2"/>
          </rPr>
          <t xml:space="preserve">)
</t>
        </r>
        <r>
          <rPr>
            <sz val="10"/>
            <color indexed="81"/>
            <rFont val="Tahoma"/>
            <family val="2"/>
          </rPr>
          <t xml:space="preserve">Leiab otsitavale väärtusele vastava väärtuse järjenumbri </t>
        </r>
        <r>
          <rPr>
            <b/>
            <i/>
            <sz val="10"/>
            <color indexed="81"/>
            <rFont val="Tahoma"/>
            <family val="2"/>
          </rPr>
          <t>vektor1</t>
        </r>
        <r>
          <rPr>
            <sz val="10"/>
            <color indexed="81"/>
            <rFont val="Tahoma"/>
            <family val="2"/>
          </rPr>
          <t xml:space="preserve">-s ja tagastab sama numbriga  väärtuse </t>
        </r>
        <r>
          <rPr>
            <b/>
            <i/>
            <sz val="10"/>
            <color indexed="81"/>
            <rFont val="Tahoma"/>
            <family val="2"/>
          </rPr>
          <t>vektor2-</t>
        </r>
        <r>
          <rPr>
            <sz val="10"/>
            <color indexed="81"/>
            <rFont val="Tahoma"/>
            <family val="2"/>
          </rPr>
          <t xml:space="preserve">st
 </t>
        </r>
        <r>
          <rPr>
            <b/>
            <i/>
            <sz val="10"/>
            <color indexed="81"/>
            <rFont val="Tahoma"/>
            <family val="2"/>
          </rPr>
          <t>otsitav</t>
        </r>
        <r>
          <rPr>
            <sz val="10"/>
            <color indexed="81"/>
            <rFont val="Tahoma"/>
            <family val="2"/>
          </rPr>
          <t xml:space="preserve">- otsitav väärtus. 
 </t>
        </r>
        <r>
          <rPr>
            <b/>
            <i/>
            <sz val="10"/>
            <color indexed="81"/>
            <rFont val="Tahoma"/>
            <family val="2"/>
          </rPr>
          <t>vektor1</t>
        </r>
        <r>
          <rPr>
            <sz val="10"/>
            <color indexed="81"/>
            <rFont val="Tahoma"/>
            <family val="2"/>
          </rPr>
          <t xml:space="preserve">- rida või tulp, millest toimub etteantud väärtuse otsimine. </t>
        </r>
        <r>
          <rPr>
            <b/>
            <sz val="10"/>
            <color indexed="81"/>
            <rFont val="Tahoma"/>
            <family val="2"/>
          </rPr>
          <t xml:space="preserve">Väärtused </t>
        </r>
        <r>
          <rPr>
            <sz val="10"/>
            <color indexed="81"/>
            <rFont val="Tahoma"/>
            <family val="2"/>
          </rPr>
          <t>selles vektoris</t>
        </r>
        <r>
          <rPr>
            <b/>
            <sz val="10"/>
            <color indexed="81"/>
            <rFont val="Tahoma"/>
            <family val="2"/>
          </rPr>
          <t xml:space="preserve"> peavad olema järjestatud kasvamise järjekorras.</t>
        </r>
        <r>
          <rPr>
            <sz val="10"/>
            <color indexed="81"/>
            <rFont val="Tahoma"/>
            <family val="2"/>
          </rPr>
          <t xml:space="preserve">
 </t>
        </r>
        <r>
          <rPr>
            <b/>
            <i/>
            <sz val="10"/>
            <color indexed="81"/>
            <rFont val="Tahoma"/>
            <family val="2"/>
          </rPr>
          <t>vektor2</t>
        </r>
        <r>
          <rPr>
            <sz val="10"/>
            <color indexed="81"/>
            <rFont val="Tahoma"/>
            <family val="2"/>
          </rPr>
          <t xml:space="preserve"> - rida või tulp, millest võetakse tagastav väärtus.
</t>
        </r>
        <r>
          <rPr>
            <b/>
            <sz val="10"/>
            <color indexed="81"/>
            <rFont val="Tahoma"/>
            <family val="2"/>
          </rPr>
          <t>Kui</t>
        </r>
        <r>
          <rPr>
            <sz val="10"/>
            <color indexed="81"/>
            <rFont val="Tahoma"/>
            <family val="2"/>
          </rPr>
          <t xml:space="preserve"> vektor1-s otsitava väärtusega täpselt </t>
        </r>
        <r>
          <rPr>
            <b/>
            <sz val="10"/>
            <color indexed="81"/>
            <rFont val="Tahoma"/>
            <family val="2"/>
          </rPr>
          <t xml:space="preserve">võrdset väärtust ei </t>
        </r>
        <r>
          <rPr>
            <b/>
            <sz val="10"/>
            <color indexed="81"/>
            <rFont val="Tahoma"/>
            <family val="2"/>
            <charset val="186"/>
          </rPr>
          <t>leidu</t>
        </r>
        <r>
          <rPr>
            <sz val="10"/>
            <color indexed="81"/>
            <rFont val="Tahoma"/>
            <family val="2"/>
            <charset val="186"/>
          </rPr>
          <t>,</t>
        </r>
        <r>
          <rPr>
            <b/>
            <sz val="10"/>
            <color indexed="81"/>
            <rFont val="Tahoma"/>
            <family val="2"/>
            <charset val="186"/>
          </rPr>
          <t xml:space="preserve"> siis</t>
        </r>
        <r>
          <rPr>
            <b/>
            <sz val="12"/>
            <color indexed="81"/>
            <rFont val="Tahoma"/>
            <family val="2"/>
            <charset val="186"/>
          </rPr>
          <t xml:space="preserve"> </t>
        </r>
        <r>
          <rPr>
            <sz val="10"/>
            <color indexed="81"/>
            <rFont val="Tahoma"/>
            <family val="2"/>
          </rPr>
          <t>võetakse</t>
        </r>
        <r>
          <rPr>
            <b/>
            <sz val="10"/>
            <color indexed="81"/>
            <rFont val="Tahoma"/>
            <family val="2"/>
          </rPr>
          <t xml:space="preserve"> lähim väiksem väärtus</t>
        </r>
        <r>
          <rPr>
            <sz val="10"/>
            <color indexed="81"/>
            <rFont val="Tahoma"/>
            <family val="2"/>
          </rPr>
          <t>.</t>
        </r>
        <r>
          <rPr>
            <sz val="12"/>
            <color indexed="81"/>
            <rFont val="Tahoma"/>
            <family val="2"/>
            <charset val="186"/>
          </rPr>
          <t xml:space="preserve">
</t>
        </r>
      </text>
    </comment>
    <comment ref="E8" authorId="2" shapeId="0">
      <text>
        <r>
          <rPr>
            <sz val="8"/>
            <color indexed="81"/>
            <rFont val="Tahoma"/>
            <family val="2"/>
            <charset val="186"/>
          </rPr>
          <t xml:space="preserve">Leida inimese nime järgi kõrvalolevast tabelist tema aadress. Kasutada fn.-e MATCH ja INDEX.
</t>
        </r>
      </text>
    </comment>
    <comment ref="F8" authorId="2" shapeId="0">
      <text>
        <r>
          <rPr>
            <sz val="8"/>
            <color indexed="81"/>
            <rFont val="Tahoma"/>
            <charset val="186"/>
          </rPr>
          <t>Leida inimese nime järgi kõrvalolevast tabelist tema aadress. Kasutada fn.-i VLOOKUP.</t>
        </r>
      </text>
    </comment>
    <comment ref="G8" authorId="2" shapeId="0">
      <text>
        <r>
          <rPr>
            <sz val="8"/>
            <color indexed="81"/>
            <rFont val="Tahoma"/>
            <family val="2"/>
            <charset val="186"/>
          </rPr>
          <t xml:space="preserve">Leida inimese nime järgi kõrvalolevast tabelist tema aadress. Kasutada fn.-i LOOKUP. 
</t>
        </r>
        <r>
          <rPr>
            <b/>
            <sz val="8"/>
            <color indexed="81"/>
            <rFont val="Tahoma"/>
            <family val="2"/>
            <charset val="186"/>
          </rPr>
          <t>NB!</t>
        </r>
        <r>
          <rPr>
            <sz val="8"/>
            <color indexed="81"/>
            <rFont val="Tahoma"/>
            <family val="2"/>
            <charset val="186"/>
          </rPr>
          <t xml:space="preserve"> LOOKUP eeldab, et tabel on sorteeritud!</t>
        </r>
        <r>
          <rPr>
            <sz val="8"/>
            <color indexed="81"/>
            <rFont val="Tahoma"/>
            <charset val="186"/>
          </rPr>
          <t xml:space="preserve">
</t>
        </r>
      </text>
    </comment>
    <comment ref="D22" authorId="1" shapeId="0">
      <text>
        <r>
          <rPr>
            <sz val="10"/>
            <color indexed="81"/>
            <rFont val="Tahoma"/>
            <family val="2"/>
          </rPr>
          <t xml:space="preserve">Leida puidu hind ja maksumus. Kasutada funktsiooni </t>
        </r>
        <r>
          <rPr>
            <b/>
            <sz val="10"/>
            <color indexed="81"/>
            <rFont val="Tahoma"/>
            <family val="2"/>
          </rPr>
          <t xml:space="preserve">LOOKUP. </t>
        </r>
      </text>
    </comment>
  </commentList>
</comments>
</file>

<file path=xl/comments4.xml><?xml version="1.0" encoding="utf-8"?>
<comments xmlns="http://schemas.openxmlformats.org/spreadsheetml/2006/main">
  <authors>
    <author>Irina Amitan</author>
    <author>A satisfied Microsoft Office user</author>
    <author>Kersti</author>
    <author>Jüri Vilipõld</author>
  </authors>
  <commentList>
    <comment ref="D2" authorId="0" shapeId="0">
      <text>
        <r>
          <rPr>
            <sz val="10"/>
            <color indexed="81"/>
            <rFont val="Tahoma"/>
            <family val="2"/>
          </rPr>
          <t xml:space="preserve">Leida kõrvalolevast tabelist väärtusele vastav koefitsient. 
Kopeerida valem ka allpool asuvatesse lahtritesse. 
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A4" authorId="1" shapeId="0">
      <text>
        <r>
          <rPr>
            <sz val="8"/>
            <color indexed="81"/>
            <rFont val="Tahoma"/>
            <family val="2"/>
            <charset val="186"/>
          </rPr>
          <t>Vahemik: alates sellest väärtusest kuni järgmiseni</t>
        </r>
      </text>
    </comment>
    <comment ref="E4" authorId="2" shapeId="0">
      <text>
        <r>
          <rPr>
            <sz val="10"/>
            <color indexed="81"/>
            <rFont val="Tahoma"/>
            <family val="2"/>
          </rPr>
          <t>Leida kõrvalolevast tabelist väärtusele vastav koefitsent. Kasutada funktsioone INDEX ja MATCH, kopeerida valem ka allpool asuvatesse lahtritesse.</t>
        </r>
      </text>
    </comment>
    <comment ref="E15" authorId="3" shapeId="0">
      <text>
        <r>
          <rPr>
            <sz val="10"/>
            <color indexed="81"/>
            <rFont val="Tahoma"/>
            <family val="2"/>
          </rPr>
          <t>Leida puidu hind läbimõõdu järgi</t>
        </r>
      </text>
    </comment>
    <comment ref="I15" authorId="3" shapeId="0">
      <text>
        <r>
          <rPr>
            <sz val="10"/>
            <color indexed="81"/>
            <rFont val="Tahoma"/>
            <family val="2"/>
          </rPr>
          <t xml:space="preserve">Komisjonitasu protsent sõltub läbimüügist järgmiselt:
  kuni 650        -    3%
  650 - 1600     -   7%
  1600 - 2550   -   10%
  alates 2550    -    13%   
  Koostada vastav otsimistabel ning täita veerud protsent ja tasu </t>
        </r>
        <r>
          <rPr>
            <sz val="12"/>
            <color indexed="81"/>
            <rFont val="Tahoma"/>
            <family val="2"/>
            <charset val="186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Kersti</author>
  </authors>
  <commentList>
    <comment ref="A13" authorId="0" shapeId="0">
      <text>
        <r>
          <rPr>
            <sz val="10"/>
            <color indexed="81"/>
            <rFont val="Tahoma"/>
            <family val="2"/>
          </rPr>
          <t xml:space="preserve">Sellesse veergu leida kauba koodid nii, et töölehelt 'Kaubad' oleks otsingufunktsioonide abil võimalik leida muud andmed kaupade kohta </t>
        </r>
      </text>
    </comment>
  </commentList>
</comments>
</file>

<file path=xl/comments6.xml><?xml version="1.0" encoding="utf-8"?>
<comments xmlns="http://schemas.openxmlformats.org/spreadsheetml/2006/main">
  <authors>
    <author>Jüri Vilipõld</author>
  </authors>
  <commentList>
    <comment ref="B2" authorId="0" shapeId="0">
      <text>
        <r>
          <rPr>
            <sz val="10"/>
            <color indexed="81"/>
            <rFont val="Tahoma"/>
            <family val="2"/>
          </rPr>
          <t>Leida tabelis puidu hinnad vastavalt liigile ja läbimõõdule, kasutades töölehel</t>
        </r>
        <r>
          <rPr>
            <b/>
            <sz val="10"/>
            <color indexed="12"/>
            <rFont val="Tahoma"/>
            <family val="2"/>
          </rPr>
          <t xml:space="preserve"> Hinnakiri </t>
        </r>
        <r>
          <rPr>
            <sz val="10"/>
            <color indexed="81"/>
            <rFont val="Tahoma"/>
            <family val="2"/>
          </rPr>
          <t>olevat hindade tabelit. Leida Summa ja Kokku.</t>
        </r>
        <r>
          <rPr>
            <sz val="12"/>
            <color indexed="81"/>
            <rFont val="Tahoma"/>
            <family val="2"/>
            <charset val="186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Institute of Informatics</author>
  </authors>
  <commentList>
    <comment ref="B4" authorId="0" shapeId="0">
      <text>
        <r>
          <rPr>
            <sz val="10"/>
            <color indexed="81"/>
            <rFont val="Tahoma"/>
            <family val="2"/>
          </rPr>
          <t>Hind kehtib alates sellest läbimõõdust kuni järgmiseni.</t>
        </r>
      </text>
    </comment>
  </commentList>
</comments>
</file>

<file path=xl/sharedStrings.xml><?xml version="1.0" encoding="utf-8"?>
<sst xmlns="http://schemas.openxmlformats.org/spreadsheetml/2006/main" count="580" uniqueCount="402">
  <si>
    <r>
      <t>Funktsioon MATCH(</t>
    </r>
    <r>
      <rPr>
        <b/>
        <i/>
        <sz val="16"/>
        <color indexed="12"/>
        <rFont val="Arial"/>
        <family val="2"/>
        <charset val="186"/>
      </rPr>
      <t>otsitav</t>
    </r>
    <r>
      <rPr>
        <b/>
        <sz val="16"/>
        <color indexed="12"/>
        <rFont val="Arial"/>
        <family val="2"/>
        <charset val="186"/>
      </rPr>
      <t xml:space="preserve">; </t>
    </r>
    <r>
      <rPr>
        <b/>
        <i/>
        <sz val="16"/>
        <color indexed="12"/>
        <rFont val="Arial"/>
        <family val="2"/>
        <charset val="186"/>
      </rPr>
      <t>vektor</t>
    </r>
    <r>
      <rPr>
        <b/>
        <sz val="16"/>
        <color indexed="12"/>
        <rFont val="Arial"/>
        <family val="2"/>
        <charset val="186"/>
      </rPr>
      <t xml:space="preserve">; </t>
    </r>
    <r>
      <rPr>
        <i/>
        <sz val="16"/>
        <color indexed="12"/>
        <rFont val="Arial"/>
        <family val="2"/>
        <charset val="186"/>
      </rPr>
      <t>otsimisviis</t>
    </r>
    <r>
      <rPr>
        <b/>
        <sz val="16"/>
        <color indexed="12"/>
        <rFont val="Arial"/>
        <family val="2"/>
        <charset val="186"/>
      </rPr>
      <t>)</t>
    </r>
  </si>
  <si>
    <t>Näited</t>
  </si>
  <si>
    <t>Eesti</t>
  </si>
  <si>
    <t>Inglise</t>
  </si>
  <si>
    <t>auto</t>
  </si>
  <si>
    <t>car</t>
  </si>
  <si>
    <t>Sõna</t>
  </si>
  <si>
    <t>kohvik</t>
  </si>
  <si>
    <t>dog</t>
  </si>
  <si>
    <t>&lt;-- on kasutatud andmete valideerimist</t>
  </si>
  <si>
    <t>elamu</t>
  </si>
  <si>
    <t>house</t>
  </si>
  <si>
    <t>Jrk</t>
  </si>
  <si>
    <t>&lt;-- MATCH</t>
  </si>
  <si>
    <t>hobune</t>
  </si>
  <si>
    <t>horse</t>
  </si>
  <si>
    <t>Vaste</t>
  </si>
  <si>
    <t>&lt;-- INDEX</t>
  </si>
  <si>
    <t>kaabel</t>
  </si>
  <si>
    <t>cable</t>
  </si>
  <si>
    <t>kare</t>
  </si>
  <si>
    <t>rough</t>
  </si>
  <si>
    <t>kass</t>
  </si>
  <si>
    <t>cat</t>
  </si>
  <si>
    <t>kodu</t>
  </si>
  <si>
    <t>home</t>
  </si>
  <si>
    <t>koer</t>
  </si>
  <si>
    <t>&lt;-- INDEX(...;MATCH(...))</t>
  </si>
  <si>
    <t>cafe</t>
  </si>
  <si>
    <t>kook</t>
  </si>
  <si>
    <t>cake</t>
  </si>
  <si>
    <t>köök</t>
  </si>
  <si>
    <t>kitchen</t>
  </si>
  <si>
    <t>lind</t>
  </si>
  <si>
    <t>bird</t>
  </si>
  <si>
    <t>puu</t>
  </si>
  <si>
    <t>tree</t>
  </si>
  <si>
    <t>põõsas</t>
  </si>
  <si>
    <t>bush</t>
  </si>
  <si>
    <t>rand</t>
  </si>
  <si>
    <t>coast</t>
  </si>
  <si>
    <t>talu</t>
  </si>
  <si>
    <t>farm</t>
  </si>
  <si>
    <t>tass</t>
  </si>
  <si>
    <t>cup</t>
  </si>
  <si>
    <t>uks</t>
  </si>
  <si>
    <t>door</t>
  </si>
  <si>
    <t>ümmargune</t>
  </si>
  <si>
    <t>round</t>
  </si>
  <si>
    <t>Kokku:</t>
  </si>
  <si>
    <t>mänd</t>
  </si>
  <si>
    <t>vaher</t>
  </si>
  <si>
    <t>haab</t>
  </si>
  <si>
    <t>tamm</t>
  </si>
  <si>
    <t>kask</t>
  </si>
  <si>
    <t>kuusk</t>
  </si>
  <si>
    <t>Maksumus</t>
  </si>
  <si>
    <t>Kogus</t>
  </si>
  <si>
    <t>Hind</t>
  </si>
  <si>
    <t>Liik</t>
  </si>
  <si>
    <t>saar</t>
  </si>
  <si>
    <t>Puidu müükide arvestus</t>
  </si>
  <si>
    <t>Minimaalne hind</t>
  </si>
  <si>
    <t>Maksimaalne hind</t>
  </si>
  <si>
    <t>Näitaja</t>
  </si>
  <si>
    <t xml:space="preserve">Leida maksimaalne ja minimaalne hind ja neile vastavad puidu liigid. </t>
  </si>
  <si>
    <t>Hinnad</t>
  </si>
  <si>
    <t>Liigid</t>
  </si>
  <si>
    <t>Detsember</t>
  </si>
  <si>
    <t>November</t>
  </si>
  <si>
    <t>Oktoober</t>
  </si>
  <si>
    <t>September</t>
  </si>
  <si>
    <t>August</t>
  </si>
  <si>
    <t>Juuli</t>
  </si>
  <si>
    <t>Pühapäev</t>
  </si>
  <si>
    <t>&lt;-Nädalapäeva nimetus</t>
  </si>
  <si>
    <t>Juuni</t>
  </si>
  <si>
    <t>Laupäev</t>
  </si>
  <si>
    <t>&lt;-Kuu nimetus</t>
  </si>
  <si>
    <t>Mai</t>
  </si>
  <si>
    <t>Reede</t>
  </si>
  <si>
    <t>Aprill</t>
  </si>
  <si>
    <t>Neljapäev</t>
  </si>
  <si>
    <t>Märts</t>
  </si>
  <si>
    <t>Kolmapäev</t>
  </si>
  <si>
    <t>&lt;-Kuu jrk.</t>
  </si>
  <si>
    <t>Veebruar</t>
  </si>
  <si>
    <t>Teisipäev</t>
  </si>
  <si>
    <t>Jaanuar</t>
  </si>
  <si>
    <t>Esmaspäev</t>
  </si>
  <si>
    <t xml:space="preserve"> </t>
  </si>
  <si>
    <t>Valem lahtrinimedega</t>
  </si>
  <si>
    <t>Valem lahtriviidaga (aadressiga)</t>
  </si>
  <si>
    <t>Kuu</t>
  </si>
  <si>
    <t>Nädalapäev</t>
  </si>
  <si>
    <t>Kirjutada valemid</t>
  </si>
  <si>
    <t>30 ja &gt;</t>
  </si>
  <si>
    <t>Männik</t>
  </si>
  <si>
    <t>25 - 29</t>
  </si>
  <si>
    <t>Lepik</t>
  </si>
  <si>
    <t>20 - 24</t>
  </si>
  <si>
    <t>Tammik</t>
  </si>
  <si>
    <t>15 - 19</t>
  </si>
  <si>
    <t>Kuusik</t>
  </si>
  <si>
    <t>10 - 14</t>
  </si>
  <si>
    <t>Kaasik</t>
  </si>
  <si>
    <t>Index ja Match</t>
  </si>
  <si>
    <t>5 - 9</t>
  </si>
  <si>
    <t>Tasu</t>
  </si>
  <si>
    <t>Protsent</t>
  </si>
  <si>
    <t>Läbimüük</t>
  </si>
  <si>
    <t>Nimi</t>
  </si>
  <si>
    <t>d</t>
  </si>
  <si>
    <t>hinnad</t>
  </si>
  <si>
    <t>Läbimõõdud</t>
  </si>
  <si>
    <t>Läbimõõt</t>
  </si>
  <si>
    <t>Komisjonitasu leidmine</t>
  </si>
  <si>
    <t>Hinnakiri</t>
  </si>
  <si>
    <t>Koefitsient</t>
  </si>
  <si>
    <t>Tegelik väärtus</t>
  </si>
  <si>
    <t>Väärtus (vahemiku algus)</t>
  </si>
  <si>
    <t>Koefitsientide leidmine</t>
  </si>
  <si>
    <t>Sisestada esimesse veergu kaubakood, kolmandasse veergu ostetud kogus</t>
  </si>
  <si>
    <t>Sisestada valemid esimesse ritta, teistesse kopeerida.</t>
  </si>
  <si>
    <t>AS XY</t>
  </si>
  <si>
    <t>AS XY reg nr. 01232089</t>
  </si>
  <si>
    <t>SULARAHAARVE:</t>
  </si>
  <si>
    <t>LUHA 100, TALLINN</t>
  </si>
  <si>
    <t>KUUPÄEV:</t>
  </si>
  <si>
    <t>Kauba kood</t>
  </si>
  <si>
    <t>Kauba nimetus</t>
  </si>
  <si>
    <t>Hind käibem.-ta</t>
  </si>
  <si>
    <t>Summa</t>
  </si>
  <si>
    <t>KOKKU:</t>
  </si>
  <si>
    <t>KÄIBEMAKS:</t>
  </si>
  <si>
    <t>SUMMA:</t>
  </si>
  <si>
    <t>Abileht ülesandele lehel Arve</t>
  </si>
  <si>
    <t>Kood</t>
  </si>
  <si>
    <t>Nimetus</t>
  </si>
  <si>
    <t>Hind käibemaksuga</t>
  </si>
  <si>
    <t>K01</t>
  </si>
  <si>
    <t>Jahu</t>
  </si>
  <si>
    <t>K02</t>
  </si>
  <si>
    <t>K03</t>
  </si>
  <si>
    <t>K04</t>
  </si>
  <si>
    <t>K05</t>
  </si>
  <si>
    <t>Manna</t>
  </si>
  <si>
    <t>K06</t>
  </si>
  <si>
    <t>K07</t>
  </si>
  <si>
    <t>K08</t>
  </si>
  <si>
    <t>K09</t>
  </si>
  <si>
    <t>Riis</t>
  </si>
  <si>
    <t>K10</t>
  </si>
  <si>
    <t>K11</t>
  </si>
  <si>
    <t>K12</t>
  </si>
  <si>
    <t>K13</t>
  </si>
  <si>
    <t>Suhkur</t>
  </si>
  <si>
    <t>K14</t>
  </si>
  <si>
    <t>K15</t>
  </si>
  <si>
    <t>K16</t>
  </si>
  <si>
    <t>Puidu müümine</t>
  </si>
  <si>
    <t>Kuupäev</t>
  </si>
  <si>
    <t>Puidu hinnakiri</t>
  </si>
  <si>
    <t>Mõõdud</t>
  </si>
  <si>
    <t>Puu_liik</t>
  </si>
  <si>
    <t>Lisad</t>
  </si>
  <si>
    <r>
      <t xml:space="preserve">Funktsioon </t>
    </r>
    <r>
      <rPr>
        <b/>
        <sz val="14"/>
        <rFont val="Arial"/>
        <family val="2"/>
        <charset val="186"/>
      </rPr>
      <t>INDEX</t>
    </r>
  </si>
  <si>
    <r>
      <t xml:space="preserve">INDEX </t>
    </r>
    <r>
      <rPr>
        <sz val="14"/>
        <rFont val="Arial"/>
        <family val="2"/>
        <charset val="186"/>
      </rPr>
      <t>(piirkond; reaindeks; tulbaindeks)</t>
    </r>
  </si>
  <si>
    <r>
      <t>INDEX</t>
    </r>
    <r>
      <rPr>
        <sz val="14"/>
        <rFont val="Arial"/>
        <family val="2"/>
        <charset val="186"/>
      </rPr>
      <t xml:space="preserve"> (rida; tulbaindeks)</t>
    </r>
  </si>
  <si>
    <r>
      <t>INDEX</t>
    </r>
    <r>
      <rPr>
        <sz val="14"/>
        <rFont val="Arial"/>
        <family val="2"/>
        <charset val="186"/>
      </rPr>
      <t xml:space="preserve"> (tulp; reaindeks) </t>
    </r>
  </si>
  <si>
    <r>
      <t>piirkond</t>
    </r>
    <r>
      <rPr>
        <sz val="14"/>
        <rFont val="Arial"/>
        <family val="2"/>
      </rPr>
      <t xml:space="preserve"> - riskülikukujuline ala töölehel: kahemõõtmeline massiiv (tabel või maatriks). Koosneb ridadest ja tulpadest </t>
    </r>
  </si>
  <si>
    <r>
      <t>rida</t>
    </r>
    <r>
      <rPr>
        <sz val="14"/>
        <rFont val="Arial"/>
        <family val="2"/>
      </rPr>
      <t xml:space="preserve"> - osa töölehe reast; ühemõõtmeline massiiv (vektor)</t>
    </r>
  </si>
  <si>
    <r>
      <t>tulp</t>
    </r>
    <r>
      <rPr>
        <sz val="14"/>
        <rFont val="Arial"/>
        <family val="2"/>
      </rPr>
      <t xml:space="preserve"> - osa töölehe veerust: ühemõõtmeline massiiv (vektor)</t>
    </r>
  </si>
  <si>
    <r>
      <t>rea</t>
    </r>
    <r>
      <rPr>
        <sz val="14"/>
        <rFont val="Arial"/>
        <family val="2"/>
      </rPr>
      <t xml:space="preserve">- ja </t>
    </r>
    <r>
      <rPr>
        <b/>
        <sz val="14"/>
        <rFont val="Arial"/>
        <family val="2"/>
      </rPr>
      <t>tulbaindeks</t>
    </r>
    <r>
      <rPr>
        <sz val="14"/>
        <rFont val="Arial"/>
        <family val="2"/>
      </rPr>
      <t xml:space="preserve"> - rea ja tulba järjenumber </t>
    </r>
    <r>
      <rPr>
        <b/>
        <sz val="14"/>
        <rFont val="Arial"/>
        <family val="2"/>
      </rPr>
      <t>massiivi algusest</t>
    </r>
    <r>
      <rPr>
        <sz val="14"/>
        <rFont val="Arial"/>
        <family val="2"/>
      </rPr>
      <t>.</t>
    </r>
  </si>
  <si>
    <t>Näiteid</t>
  </si>
  <si>
    <t>Numbrid tekstina</t>
  </si>
  <si>
    <t>number</t>
  </si>
  <si>
    <t>tekst</t>
  </si>
  <si>
    <t>vektor</t>
  </si>
  <si>
    <t>num_tekst</t>
  </si>
  <si>
    <r>
      <t xml:space="preserve">on lehel </t>
    </r>
    <r>
      <rPr>
        <b/>
        <sz val="14"/>
        <rFont val="Arial"/>
        <family val="2"/>
      </rPr>
      <t>abi</t>
    </r>
  </si>
  <si>
    <t>=INDEX(num_tekst; number+1)</t>
  </si>
  <si>
    <t>Palgaarvestus</t>
  </si>
  <si>
    <t>tariifide vektor</t>
  </si>
  <si>
    <t>on lehel abi</t>
  </si>
  <si>
    <t>kat</t>
  </si>
  <si>
    <t>tariif</t>
  </si>
  <si>
    <t>tunde</t>
  </si>
  <si>
    <t>Palk</t>
  </si>
  <si>
    <t>U. Saar</t>
  </si>
  <si>
    <t>H. Kask</t>
  </si>
  <si>
    <t>E. Tamm</t>
  </si>
  <si>
    <t>U. Paju</t>
  </si>
  <si>
    <t>K. Lepp</t>
  </si>
  <si>
    <t>=INDEX(tariifid; kat)</t>
  </si>
  <si>
    <t>Andmed korterite kohta</t>
  </si>
  <si>
    <t>tabel Korterid</t>
  </si>
  <si>
    <t>Korter</t>
  </si>
  <si>
    <t>Omanik</t>
  </si>
  <si>
    <t>inimesi</t>
  </si>
  <si>
    <t>pindala</t>
  </si>
  <si>
    <t>null</t>
  </si>
  <si>
    <t>üks</t>
  </si>
  <si>
    <t>Palgaskaala</t>
  </si>
  <si>
    <t>kaks</t>
  </si>
  <si>
    <t>kategooria</t>
  </si>
  <si>
    <t>elukohad</t>
  </si>
  <si>
    <t>Linnad</t>
  </si>
  <si>
    <t>kolm</t>
  </si>
  <si>
    <t>tariifid</t>
  </si>
  <si>
    <t>Harjumaa</t>
  </si>
  <si>
    <t>Kuressaare</t>
  </si>
  <si>
    <t>neli</t>
  </si>
  <si>
    <t>Harjumaa, Harku Vald</t>
  </si>
  <si>
    <t>Maardu</t>
  </si>
  <si>
    <t>viis</t>
  </si>
  <si>
    <t>Harjumaa, Kuusalu Vald</t>
  </si>
  <si>
    <t>Narva</t>
  </si>
  <si>
    <t>kuus</t>
  </si>
  <si>
    <t>Harjumaa, Saku Alevik</t>
  </si>
  <si>
    <t>Pärnu</t>
  </si>
  <si>
    <t>seitse</t>
  </si>
  <si>
    <t>Harjumaa, Saku Vald</t>
  </si>
  <si>
    <t>Tallinn</t>
  </si>
  <si>
    <t>kaheksa</t>
  </si>
  <si>
    <t>Harjumaa, Saue Vald</t>
  </si>
  <si>
    <t>Tartu</t>
  </si>
  <si>
    <t>üheksa</t>
  </si>
  <si>
    <t>Harjumaa, Viimsi Vald</t>
  </si>
  <si>
    <t>Korterite andmed</t>
  </si>
  <si>
    <t>pind</t>
  </si>
  <si>
    <t>A. Kask</t>
  </si>
  <si>
    <t>Põlvamaa, Kõlleste Vald</t>
  </si>
  <si>
    <t>P. Lepp</t>
  </si>
  <si>
    <t>K. Mänd</t>
  </si>
  <si>
    <t>Pärnumaa, Audru Vald</t>
  </si>
  <si>
    <t>L. Tamm</t>
  </si>
  <si>
    <t>H. Kuusk</t>
  </si>
  <si>
    <t>O. Palm</t>
  </si>
  <si>
    <t>Tartumaa</t>
  </si>
  <si>
    <t>V. Tamm</t>
  </si>
  <si>
    <t>Tartumaa, Luunja Vald</t>
  </si>
  <si>
    <t>S. Mets</t>
  </si>
  <si>
    <t>Viljandimaa, Suure-Jaani Vald</t>
  </si>
  <si>
    <r>
      <t xml:space="preserve">Funktsioon </t>
    </r>
    <r>
      <rPr>
        <b/>
        <sz val="14"/>
        <color indexed="12"/>
        <rFont val="Arial"/>
        <family val="2"/>
        <charset val="186"/>
      </rPr>
      <t>MATCH</t>
    </r>
  </si>
  <si>
    <r>
      <t xml:space="preserve">Tagastab otsitava väärtuse </t>
    </r>
    <r>
      <rPr>
        <b/>
        <sz val="14"/>
        <rFont val="Arial"/>
        <family val="2"/>
      </rPr>
      <t xml:space="preserve">järjenumbri </t>
    </r>
    <r>
      <rPr>
        <sz val="14"/>
        <rFont val="Arial"/>
        <family val="2"/>
      </rPr>
      <t>antud vektoris (reas või tulbas)</t>
    </r>
  </si>
  <si>
    <r>
      <t xml:space="preserve">MATCH </t>
    </r>
    <r>
      <rPr>
        <sz val="14"/>
        <rFont val="Arial"/>
        <family val="2"/>
        <charset val="186"/>
      </rPr>
      <t xml:space="preserve">(otsitav; vektor; [ </t>
    </r>
    <r>
      <rPr>
        <sz val="14"/>
        <color indexed="48"/>
        <rFont val="Arial"/>
        <family val="2"/>
        <charset val="186"/>
      </rPr>
      <t>otsimisviis</t>
    </r>
    <r>
      <rPr>
        <sz val="14"/>
        <rFont val="Arial"/>
        <family val="2"/>
        <charset val="186"/>
      </rPr>
      <t xml:space="preserve"> ]</t>
    </r>
    <r>
      <rPr>
        <sz val="14"/>
        <color indexed="48"/>
        <rFont val="Arial"/>
        <family val="2"/>
        <charset val="186"/>
      </rPr>
      <t xml:space="preserve"> </t>
    </r>
    <r>
      <rPr>
        <sz val="14"/>
        <rFont val="Arial"/>
        <family val="2"/>
        <charset val="186"/>
      </rPr>
      <t>)</t>
    </r>
  </si>
  <si>
    <r>
      <t>0</t>
    </r>
    <r>
      <rPr>
        <sz val="14"/>
        <rFont val="Arial"/>
        <family val="2"/>
      </rPr>
      <t xml:space="preserve"> - kindla väärtuse otsimine. </t>
    </r>
    <r>
      <rPr>
        <b/>
        <sz val="14"/>
        <rFont val="Arial"/>
        <family val="2"/>
      </rPr>
      <t>Väärtused vektoris ei pea olema järjestatud</t>
    </r>
    <r>
      <rPr>
        <sz val="14"/>
        <rFont val="Arial"/>
        <family val="2"/>
      </rPr>
      <t xml:space="preserve">. Kui otsitavat väärtust vektoris ei ole, tagastatakse veateade - </t>
    </r>
    <r>
      <rPr>
        <b/>
        <sz val="14"/>
        <rFont val="Arial"/>
        <family val="2"/>
      </rPr>
      <t>#N/A</t>
    </r>
    <r>
      <rPr>
        <sz val="14"/>
        <rFont val="Arial"/>
        <family val="2"/>
      </rPr>
      <t>.</t>
    </r>
  </si>
  <si>
    <r>
      <t>Iseseisvalt kasutatakse harva. Sageli kasutatakse funktsioonis</t>
    </r>
    <r>
      <rPr>
        <b/>
        <sz val="14"/>
        <rFont val="Arial"/>
        <family val="2"/>
      </rPr>
      <t xml:space="preserve"> INDEX</t>
    </r>
    <r>
      <rPr>
        <sz val="14"/>
        <rFont val="Arial"/>
        <family val="2"/>
      </rPr>
      <t>.</t>
    </r>
  </si>
  <si>
    <t>Puidu hind sõltuvalt liigist</t>
  </si>
  <si>
    <t>liik</t>
  </si>
  <si>
    <t>nr</t>
  </si>
  <si>
    <t>=MATCH(liik; Liigid; 0)</t>
  </si>
  <si>
    <t>hind</t>
  </si>
  <si>
    <t>=INDEX(Hinnad; nr)</t>
  </si>
  <si>
    <t>või</t>
  </si>
  <si>
    <t>=INDEX(Hinnad;MATCH(liik;Liigid;0))</t>
  </si>
  <si>
    <t>Puidu hind sõltuvalt läbimõõdust</t>
  </si>
  <si>
    <t>Otsimistabel</t>
  </si>
  <si>
    <t>&lt; 10</t>
  </si>
  <si>
    <t>10 – 14</t>
  </si>
  <si>
    <t>20 – 24</t>
  </si>
  <si>
    <t>25 – 29</t>
  </si>
  <si>
    <t>&gt;= 30</t>
  </si>
  <si>
    <t>Müükide tabel</t>
  </si>
  <si>
    <t>Võrdluseks IF-funktsioon</t>
  </si>
  <si>
    <t>...</t>
  </si>
  <si>
    <t>=INDEX(Hind;MATCH(d;Läbimõõt))</t>
  </si>
  <si>
    <t>Otsimine kahe tunnuse järgi</t>
  </si>
  <si>
    <t>Puidu hind sõltub liigist ja läbimõõdust</t>
  </si>
  <si>
    <r>
      <t xml:space="preserve">Pmõõdud </t>
    </r>
    <r>
      <rPr>
        <sz val="12"/>
        <rFont val="Arial"/>
        <family val="2"/>
        <charset val="186"/>
      </rPr>
      <t>- 1*6</t>
    </r>
  </si>
  <si>
    <t>&lt;10</t>
  </si>
  <si>
    <t>10-14</t>
  </si>
  <si>
    <t>15-19</t>
  </si>
  <si>
    <t>20-24</t>
  </si>
  <si>
    <t>25-29</t>
  </si>
  <si>
    <t>&gt;=30</t>
  </si>
  <si>
    <r>
      <t xml:space="preserve">Pliigid </t>
    </r>
    <r>
      <rPr>
        <sz val="12"/>
        <rFont val="Arial"/>
        <family val="2"/>
        <charset val="186"/>
      </rPr>
      <t>-</t>
    </r>
    <r>
      <rPr>
        <b/>
        <sz val="12"/>
        <rFont val="Arial"/>
        <family val="2"/>
        <charset val="186"/>
      </rPr>
      <t xml:space="preserve"> </t>
    </r>
    <r>
      <rPr>
        <sz val="12"/>
        <rFont val="Arial"/>
        <family val="2"/>
        <charset val="186"/>
      </rPr>
      <t>7*1</t>
    </r>
  </si>
  <si>
    <r>
      <t>Phinnad</t>
    </r>
    <r>
      <rPr>
        <sz val="12"/>
        <rFont val="Arial"/>
        <family val="2"/>
        <charset val="186"/>
      </rPr>
      <t xml:space="preserve"> - 7*6</t>
    </r>
  </si>
  <si>
    <t>Pliik</t>
  </si>
  <si>
    <t>dd</t>
  </si>
  <si>
    <t>Phind</t>
  </si>
  <si>
    <t>=INDEX(Phinnad;MATCH(Pliik;Pliigid;0);MATCH(dd;Pmõõdud))</t>
  </si>
  <si>
    <t>=INDEX(Phinnad;MATCH(B57;Pliigid;0);MATCH(C57;Pmõõdud))</t>
  </si>
  <si>
    <r>
      <t>Funktsioon INDEX(</t>
    </r>
    <r>
      <rPr>
        <b/>
        <i/>
        <sz val="16"/>
        <color indexed="12"/>
        <rFont val="Arial"/>
        <family val="2"/>
        <charset val="186"/>
      </rPr>
      <t>piirkond</t>
    </r>
    <r>
      <rPr>
        <b/>
        <sz val="16"/>
        <color indexed="12"/>
        <rFont val="Arial"/>
        <family val="2"/>
        <charset val="186"/>
      </rPr>
      <t xml:space="preserve">; </t>
    </r>
    <r>
      <rPr>
        <b/>
        <i/>
        <sz val="16"/>
        <color indexed="12"/>
        <rFont val="Arial"/>
        <family val="2"/>
        <charset val="186"/>
      </rPr>
      <t>reaindeks</t>
    </r>
    <r>
      <rPr>
        <b/>
        <sz val="16"/>
        <color indexed="12"/>
        <rFont val="Arial"/>
        <family val="2"/>
        <charset val="186"/>
      </rPr>
      <t xml:space="preserve">; </t>
    </r>
    <r>
      <rPr>
        <b/>
        <i/>
        <sz val="16"/>
        <color indexed="12"/>
        <rFont val="Arial"/>
        <family val="2"/>
        <charset val="186"/>
      </rPr>
      <t>tulbaindeks</t>
    </r>
    <r>
      <rPr>
        <b/>
        <sz val="16"/>
        <color indexed="12"/>
        <rFont val="Arial"/>
        <family val="2"/>
        <charset val="186"/>
      </rPr>
      <t>)</t>
    </r>
  </si>
  <si>
    <t>=IF(d&lt;10;28; IF(d&lt;15;30; IF(d&lt;20;33;IF(d&lt;25;35;IF(d&lt;30;37;36)))))</t>
  </si>
  <si>
    <r>
      <t>Funktsioon VLOOKUP</t>
    </r>
    <r>
      <rPr>
        <b/>
        <sz val="16"/>
        <color indexed="12"/>
        <rFont val="Arial"/>
        <family val="2"/>
      </rPr>
      <t>(otsitav; piirkond; tulp; [ otsimisviis ] )</t>
    </r>
  </si>
  <si>
    <r>
      <t>Funktsioon LOOKUP(</t>
    </r>
    <r>
      <rPr>
        <b/>
        <i/>
        <sz val="16"/>
        <color indexed="12"/>
        <rFont val="Arial"/>
        <family val="2"/>
        <charset val="186"/>
      </rPr>
      <t>otsitav</t>
    </r>
    <r>
      <rPr>
        <b/>
        <sz val="16"/>
        <color indexed="12"/>
        <rFont val="Arial"/>
        <family val="2"/>
        <charset val="186"/>
      </rPr>
      <t xml:space="preserve">; </t>
    </r>
    <r>
      <rPr>
        <b/>
        <i/>
        <sz val="16"/>
        <color indexed="12"/>
        <rFont val="Arial"/>
        <family val="2"/>
        <charset val="186"/>
      </rPr>
      <t>vektor1</t>
    </r>
    <r>
      <rPr>
        <b/>
        <sz val="16"/>
        <color indexed="12"/>
        <rFont val="Arial"/>
        <family val="2"/>
        <charset val="186"/>
      </rPr>
      <t xml:space="preserve">; </t>
    </r>
    <r>
      <rPr>
        <b/>
        <i/>
        <sz val="16"/>
        <color indexed="12"/>
        <rFont val="Arial"/>
        <family val="2"/>
        <charset val="186"/>
      </rPr>
      <t>vektor2</t>
    </r>
    <r>
      <rPr>
        <b/>
        <sz val="16"/>
        <color indexed="12"/>
        <rFont val="Arial"/>
        <family val="2"/>
        <charset val="186"/>
      </rPr>
      <t>)</t>
    </r>
  </si>
  <si>
    <t>Leida kõrvalolevast tabelist inimese aadress</t>
  </si>
  <si>
    <t>Aadress</t>
  </si>
  <si>
    <t>Anne</t>
  </si>
  <si>
    <t>Tallinn, Sõpruse pst 67-4</t>
  </si>
  <si>
    <t>Funktsioonid</t>
  </si>
  <si>
    <t>MATCH ja INDEX</t>
  </si>
  <si>
    <t>VLOOKUP</t>
  </si>
  <si>
    <t>LOOKUP</t>
  </si>
  <si>
    <t>Kalle</t>
  </si>
  <si>
    <t>Tartu, Kaare 3</t>
  </si>
  <si>
    <t>Jaan</t>
  </si>
  <si>
    <t>Viljandi, Suur-Kaare 4-12</t>
  </si>
  <si>
    <t>Toivo</t>
  </si>
  <si>
    <t>Ants</t>
  </si>
  <si>
    <t>Tallinn, Videviku 23-5</t>
  </si>
  <si>
    <t>Tarmo</t>
  </si>
  <si>
    <t>Tallinn, Akadeemia 12-42</t>
  </si>
  <si>
    <t>Tiina</t>
  </si>
  <si>
    <t>Tallinn, Sihi 5</t>
  </si>
  <si>
    <t>Laine</t>
  </si>
  <si>
    <t>Tallinn, Raudtee 22</t>
  </si>
  <si>
    <t>Ain</t>
  </si>
  <si>
    <t>Pärnu, Ringi 20</t>
  </si>
  <si>
    <t>Saima</t>
  </si>
  <si>
    <t>Tartu, Vanemuise 13-8</t>
  </si>
  <si>
    <t>Meelis</t>
  </si>
  <si>
    <t>Tuuli</t>
  </si>
  <si>
    <t>Tallinn, Sõpruse pst. 100-54</t>
  </si>
  <si>
    <t>Tallinn, Siili 33-2</t>
  </si>
  <si>
    <t>Tallinn, Suur-Ameerika 20-37</t>
  </si>
  <si>
    <t>Janno</t>
  </si>
  <si>
    <t>Tallinn, Haava 33-60</t>
  </si>
  <si>
    <t>Valdo</t>
  </si>
  <si>
    <t>Tallinn, Tammsaare 90-34</t>
  </si>
  <si>
    <r>
      <t>Hind käibemaksuta</t>
    </r>
    <r>
      <rPr>
        <sz val="12"/>
        <rFont val="Arial"/>
        <family val="2"/>
      </rPr>
      <t xml:space="preserve"> arvutada lehelt </t>
    </r>
    <r>
      <rPr>
        <b/>
        <sz val="12"/>
        <rFont val="Arial"/>
        <family val="2"/>
      </rPr>
      <t>Kaubad</t>
    </r>
    <r>
      <rPr>
        <sz val="12"/>
        <rFont val="Arial"/>
        <family val="2"/>
      </rPr>
      <t xml:space="preserve"> otsingufunktsiooniga leitud hinnast.</t>
    </r>
  </si>
  <si>
    <r>
      <t xml:space="preserve">(käsu </t>
    </r>
    <r>
      <rPr>
        <i/>
        <sz val="12"/>
        <rFont val="Arial"/>
        <family val="2"/>
      </rPr>
      <t>Validation</t>
    </r>
    <r>
      <rPr>
        <sz val="12"/>
        <rFont val="Arial"/>
        <family val="2"/>
      </rPr>
      <t xml:space="preserve"> abil otsida kaubakoodid koodide nimekirjast lehel </t>
    </r>
    <r>
      <rPr>
        <b/>
        <sz val="12"/>
        <rFont val="Arial"/>
        <family val="2"/>
      </rPr>
      <t>Kaubad</t>
    </r>
    <r>
      <rPr>
        <sz val="12"/>
        <rFont val="Arial"/>
        <family val="2"/>
      </rPr>
      <t>).</t>
    </r>
  </si>
  <si>
    <r>
      <t>Kauba nimetus</t>
    </r>
    <r>
      <rPr>
        <sz val="12"/>
        <rFont val="Arial"/>
        <family val="2"/>
      </rPr>
      <t xml:space="preserve"> leida otsingufunktsiooniga lehelt </t>
    </r>
    <r>
      <rPr>
        <b/>
        <sz val="12"/>
        <rFont val="Arial"/>
        <family val="2"/>
      </rPr>
      <t>Kaubad.</t>
    </r>
  </si>
  <si>
    <r>
      <t>Summa</t>
    </r>
    <r>
      <rPr>
        <sz val="12"/>
        <rFont val="Arial"/>
        <family val="2"/>
      </rPr>
      <t xml:space="preserve"> arvutada kogusest ja hinnast.</t>
    </r>
  </si>
  <si>
    <t>NB! Valem tuleb kirjutada nii, et ta oleks kopeeritav.</t>
  </si>
  <si>
    <t>Tagastab antud piirkonnast rea- ja tulbaindeksiga (numbriga) määratud lahtri väärtuse. Funktsioonil on kolm põhivarianti:</t>
  </si>
  <si>
    <r>
      <t>otsimisviis</t>
    </r>
    <r>
      <rPr>
        <sz val="14"/>
        <rFont val="Arial"/>
        <family val="2"/>
      </rPr>
      <t xml:space="preserve"> - ei ole kohustuslik. Võib olla</t>
    </r>
    <r>
      <rPr>
        <b/>
        <sz val="14"/>
        <rFont val="Arial"/>
        <family val="2"/>
      </rPr>
      <t xml:space="preserve"> 0, 1 või -1</t>
    </r>
    <r>
      <rPr>
        <sz val="14"/>
        <rFont val="Arial"/>
        <family val="2"/>
      </rPr>
      <t>. Kui puudub võetakse 1.</t>
    </r>
  </si>
  <si>
    <r>
      <t>-1</t>
    </r>
    <r>
      <rPr>
        <sz val="14"/>
        <rFont val="Arial"/>
        <family val="2"/>
      </rPr>
      <t xml:space="preserve"> - vahemiku otsimine.</t>
    </r>
    <r>
      <rPr>
        <b/>
        <sz val="14"/>
        <rFont val="Arial"/>
        <family val="2"/>
      </rPr>
      <t xml:space="preserve"> Väärtused vektoris peavad olema sorteeritud</t>
    </r>
    <r>
      <rPr>
        <sz val="14"/>
        <rFont val="Arial"/>
        <family val="2"/>
      </rPr>
      <t xml:space="preserve">. Kui </t>
    </r>
    <r>
      <rPr>
        <b/>
        <sz val="14"/>
        <rFont val="Arial"/>
        <family val="2"/>
      </rPr>
      <t>otsitavat väärtust</t>
    </r>
    <r>
      <rPr>
        <sz val="14"/>
        <rFont val="Arial"/>
        <family val="2"/>
      </rPr>
      <t xml:space="preserve"> vektoris </t>
    </r>
    <r>
      <rPr>
        <b/>
        <sz val="14"/>
        <rFont val="Arial"/>
        <family val="2"/>
      </rPr>
      <t>ei ole</t>
    </r>
    <r>
      <rPr>
        <sz val="14"/>
        <rFont val="Arial"/>
        <family val="2"/>
      </rPr>
      <t xml:space="preserve">, </t>
    </r>
    <r>
      <rPr>
        <b/>
        <sz val="14"/>
        <rFont val="Arial"/>
        <family val="2"/>
      </rPr>
      <t>siis</t>
    </r>
    <r>
      <rPr>
        <sz val="14"/>
        <rFont val="Arial"/>
        <family val="2"/>
      </rPr>
      <t xml:space="preserve"> loetakse sellele vastavaks </t>
    </r>
    <r>
      <rPr>
        <b/>
        <sz val="14"/>
        <rFont val="Arial"/>
        <family val="2"/>
      </rPr>
      <t>lähim suurim väärtus</t>
    </r>
    <r>
      <rPr>
        <sz val="14"/>
        <rFont val="Arial"/>
        <family val="2"/>
      </rPr>
      <t xml:space="preserve">. </t>
    </r>
  </si>
  <si>
    <r>
      <t>1</t>
    </r>
    <r>
      <rPr>
        <sz val="14"/>
        <rFont val="Arial"/>
        <family val="2"/>
      </rPr>
      <t xml:space="preserve"> - vahemiku otsimine.</t>
    </r>
    <r>
      <rPr>
        <b/>
        <sz val="14"/>
        <rFont val="Arial"/>
        <family val="2"/>
      </rPr>
      <t xml:space="preserve"> Väärtused vektoris peavad olema sorteeritud</t>
    </r>
    <r>
      <rPr>
        <sz val="14"/>
        <rFont val="Arial"/>
        <family val="2"/>
      </rPr>
      <t xml:space="preserve">. Kui </t>
    </r>
    <r>
      <rPr>
        <b/>
        <sz val="14"/>
        <rFont val="Arial"/>
        <family val="2"/>
      </rPr>
      <t>otsitavat väärtust</t>
    </r>
    <r>
      <rPr>
        <sz val="14"/>
        <rFont val="Arial"/>
        <family val="2"/>
      </rPr>
      <t xml:space="preserve"> vektoris </t>
    </r>
    <r>
      <rPr>
        <b/>
        <sz val="14"/>
        <rFont val="Arial"/>
        <family val="2"/>
      </rPr>
      <t>ei ole</t>
    </r>
    <r>
      <rPr>
        <sz val="14"/>
        <rFont val="Arial"/>
        <family val="2"/>
      </rPr>
      <t xml:space="preserve">, </t>
    </r>
    <r>
      <rPr>
        <b/>
        <sz val="14"/>
        <rFont val="Arial"/>
        <family val="2"/>
      </rPr>
      <t>siis</t>
    </r>
    <r>
      <rPr>
        <sz val="14"/>
        <rFont val="Arial"/>
        <family val="2"/>
      </rPr>
      <t xml:space="preserve"> loetakse sellele vastavaks </t>
    </r>
    <r>
      <rPr>
        <b/>
        <sz val="14"/>
        <rFont val="Arial"/>
        <family val="2"/>
      </rPr>
      <t>lähim väiksem väärtus</t>
    </r>
    <r>
      <rPr>
        <sz val="14"/>
        <rFont val="Arial"/>
        <family val="2"/>
      </rPr>
      <t xml:space="preserve">. </t>
    </r>
  </si>
  <si>
    <r>
      <t>VLOOKUP</t>
    </r>
    <r>
      <rPr>
        <sz val="14"/>
        <rFont val="Arial"/>
        <family val="2"/>
        <charset val="186"/>
      </rPr>
      <t xml:space="preserve"> (otsitav; piirkond; tulp; [ </t>
    </r>
    <r>
      <rPr>
        <sz val="14"/>
        <color indexed="48"/>
        <rFont val="Arial"/>
        <family val="2"/>
        <charset val="186"/>
      </rPr>
      <t xml:space="preserve">otsimisviis </t>
    </r>
    <r>
      <rPr>
        <sz val="14"/>
        <rFont val="Arial"/>
        <family val="2"/>
        <charset val="186"/>
      </rPr>
      <t>] )</t>
    </r>
  </si>
  <si>
    <r>
      <t xml:space="preserve">Otsimine </t>
    </r>
    <r>
      <rPr>
        <b/>
        <sz val="12"/>
        <color indexed="48"/>
        <rFont val="Arial"/>
        <family val="2"/>
        <charset val="186"/>
      </rPr>
      <t>vertikaalses</t>
    </r>
    <r>
      <rPr>
        <b/>
        <sz val="12"/>
        <rFont val="Arial"/>
        <family val="2"/>
        <charset val="186"/>
      </rPr>
      <t xml:space="preserve"> tabelis</t>
    </r>
  </si>
  <si>
    <r>
      <t xml:space="preserve">Otsimine </t>
    </r>
    <r>
      <rPr>
        <b/>
        <sz val="12"/>
        <color indexed="48"/>
        <rFont val="Arial"/>
        <family val="2"/>
        <charset val="186"/>
      </rPr>
      <t>horisontaalses</t>
    </r>
    <r>
      <rPr>
        <b/>
        <sz val="12"/>
        <rFont val="Arial"/>
        <family val="2"/>
        <charset val="186"/>
      </rPr>
      <t xml:space="preserve"> tabelis</t>
    </r>
  </si>
  <si>
    <r>
      <t>VLOOKUP</t>
    </r>
    <r>
      <rPr>
        <sz val="12"/>
        <rFont val="Arial"/>
        <family val="2"/>
        <charset val="186"/>
      </rPr>
      <t xml:space="preserve"> leiab otsitava väärtuse asukoha (rea) piirkonna  </t>
    </r>
    <r>
      <rPr>
        <b/>
        <sz val="12"/>
        <rFont val="Arial"/>
        <family val="2"/>
        <charset val="186"/>
      </rPr>
      <t>1. tulbas</t>
    </r>
    <r>
      <rPr>
        <sz val="12"/>
        <rFont val="Arial"/>
        <family val="2"/>
        <charset val="186"/>
      </rPr>
      <t xml:space="preserve"> ning tagastab väärtuse leitud rea antud numbriga tulbast. </t>
    </r>
    <r>
      <rPr>
        <b/>
        <sz val="12"/>
        <rFont val="Arial"/>
        <family val="2"/>
        <charset val="186"/>
      </rPr>
      <t>HLOOKUP</t>
    </r>
    <r>
      <rPr>
        <sz val="12"/>
        <rFont val="Arial"/>
        <family val="2"/>
        <charset val="186"/>
      </rPr>
      <t xml:space="preserve"> otsib väärtust piirkonna </t>
    </r>
    <r>
      <rPr>
        <b/>
        <sz val="12"/>
        <rFont val="Arial"/>
        <family val="2"/>
        <charset val="186"/>
      </rPr>
      <t>1. reast</t>
    </r>
    <r>
      <rPr>
        <sz val="12"/>
        <rFont val="Arial"/>
        <family val="2"/>
        <charset val="186"/>
      </rPr>
      <t xml:space="preserve"> ning tagastab väärtuse vastavast reast.</t>
    </r>
  </si>
  <si>
    <r>
      <t>otsimisviis</t>
    </r>
    <r>
      <rPr>
        <sz val="12"/>
        <rFont val="Arial"/>
        <family val="2"/>
        <charset val="186"/>
      </rPr>
      <t xml:space="preserve"> ei ole kohustuslik, esitatakse loogikaväärtuse</t>
    </r>
    <r>
      <rPr>
        <b/>
        <sz val="12"/>
        <rFont val="Arial"/>
        <family val="2"/>
        <charset val="186"/>
      </rPr>
      <t xml:space="preserve"> True</t>
    </r>
    <r>
      <rPr>
        <sz val="12"/>
        <rFont val="Arial"/>
        <family val="2"/>
        <charset val="186"/>
      </rPr>
      <t xml:space="preserve"> või </t>
    </r>
    <r>
      <rPr>
        <b/>
        <sz val="12"/>
        <rFont val="Arial"/>
        <family val="2"/>
        <charset val="186"/>
      </rPr>
      <t>False</t>
    </r>
    <r>
      <rPr>
        <sz val="12"/>
        <rFont val="Arial"/>
        <family val="2"/>
        <charset val="186"/>
      </rPr>
      <t xml:space="preserve"> abil, </t>
    </r>
    <r>
      <rPr>
        <b/>
        <sz val="12"/>
        <rFont val="Arial"/>
        <family val="2"/>
        <charset val="186"/>
      </rPr>
      <t>vaikimisi - True</t>
    </r>
    <r>
      <rPr>
        <sz val="12"/>
        <rFont val="Arial"/>
        <family val="2"/>
        <charset val="186"/>
      </rPr>
      <t>.</t>
    </r>
  </si>
  <si>
    <r>
      <t>True</t>
    </r>
    <r>
      <rPr>
        <sz val="12"/>
        <rFont val="Arial"/>
        <family val="2"/>
        <charset val="186"/>
      </rPr>
      <t xml:space="preserve">  - vahemiku otsimine (sama, mis 1 MATCH'is). 
</t>
    </r>
    <r>
      <rPr>
        <b/>
        <sz val="12"/>
        <rFont val="Arial"/>
        <family val="2"/>
        <charset val="186"/>
      </rPr>
      <t xml:space="preserve">False </t>
    </r>
    <r>
      <rPr>
        <sz val="12"/>
        <rFont val="Arial"/>
        <family val="2"/>
        <charset val="186"/>
      </rPr>
      <t>- kindla väärtuse otsimine  (sama, mis 0 MATCH'is)</t>
    </r>
  </si>
  <si>
    <t>Tellimus</t>
  </si>
  <si>
    <t>kood</t>
  </si>
  <si>
    <t>Pakendis</t>
  </si>
  <si>
    <t>Pakendeid</t>
  </si>
  <si>
    <t>=VLOOKUP(kood;K_hinnakiri;3;FALSE)</t>
  </si>
  <si>
    <t>=VLOOKUP(kood;K_hinnakiri;4;FALSE)</t>
  </si>
  <si>
    <t>=VLOOKUP(kood;K_hinnakiri;2;FALSE)</t>
  </si>
  <si>
    <r>
      <t>HLOOKUP</t>
    </r>
    <r>
      <rPr>
        <sz val="14"/>
        <rFont val="Arial"/>
        <family val="2"/>
        <charset val="186"/>
      </rPr>
      <t xml:space="preserve"> (otsitav; piirkond; rida; [ </t>
    </r>
    <r>
      <rPr>
        <sz val="14"/>
        <color indexed="48"/>
        <rFont val="Arial"/>
        <family val="2"/>
        <charset val="186"/>
      </rPr>
      <t xml:space="preserve">otsimisviis </t>
    </r>
    <r>
      <rPr>
        <sz val="14"/>
        <rFont val="Arial"/>
        <family val="2"/>
        <charset val="186"/>
      </rPr>
      <t>] )</t>
    </r>
  </si>
  <si>
    <t>karp ASALEA 140g</t>
  </si>
  <si>
    <t>karp ATHENA 220g</t>
  </si>
  <si>
    <t>karp FAKIIR 250g</t>
  </si>
  <si>
    <t>karp FREESIA 270g</t>
  </si>
  <si>
    <t>karp KANNEL 200g</t>
  </si>
  <si>
    <t>karp KONJAKID 155g</t>
  </si>
  <si>
    <t>karp LINNUPIIM 250g</t>
  </si>
  <si>
    <t>karp TALLINN 175g</t>
  </si>
  <si>
    <t>karp TULJAK 200g</t>
  </si>
  <si>
    <t>karp UNISTUS 220g</t>
  </si>
  <si>
    <t>shok. ANNEKE 100g</t>
  </si>
  <si>
    <t>shok. ANNEKE 300g</t>
  </si>
  <si>
    <t>shok. BITTER 100g</t>
  </si>
  <si>
    <t>shok. BITTER 50 g</t>
  </si>
  <si>
    <t>shok. JETI 33g</t>
  </si>
  <si>
    <t>shok. piima 100g</t>
  </si>
  <si>
    <t>shok. pähkliga 100g</t>
  </si>
  <si>
    <t>shok. LINDA 300 g</t>
  </si>
  <si>
    <t>shok. LINDA 50 g</t>
  </si>
  <si>
    <t>shok. NURR 100g</t>
  </si>
  <si>
    <t>shok. NURR 300g</t>
  </si>
  <si>
    <t>shok. NURR 50g</t>
  </si>
  <si>
    <r>
      <t xml:space="preserve">Funktsioonid VLOOKUP </t>
    </r>
    <r>
      <rPr>
        <sz val="14"/>
        <rFont val="Arial"/>
        <family val="2"/>
        <charset val="186"/>
      </rPr>
      <t>ja H</t>
    </r>
    <r>
      <rPr>
        <b/>
        <sz val="14"/>
        <rFont val="Arial"/>
        <family val="2"/>
        <charset val="186"/>
      </rPr>
      <t>LOOKUP</t>
    </r>
  </si>
  <si>
    <t>Viitamisfunktsioon</t>
  </si>
  <si>
    <t>INDEX</t>
  </si>
  <si>
    <t>MATCH</t>
  </si>
  <si>
    <t>HLOOKUP</t>
  </si>
  <si>
    <t>otsitav</t>
  </si>
  <si>
    <t>tabel</t>
  </si>
  <si>
    <t>0 kui täpsne, 1 kui vahemikust otsimine (andmed peavad olema esimeses veerus järjestatud (kasutat. Arvude puhul)</t>
  </si>
  <si>
    <t>tulemus tabelist kindlast reast</t>
  </si>
  <si>
    <t>tulemus tabelist kindlast veerust (vt O6)</t>
  </si>
  <si>
    <t>LOOKUP(otsitav; vektor kust otsitakse; vektor kust tulemus väljastatakse)</t>
  </si>
  <si>
    <t>LOOKUP(otsitav; tabel)</t>
  </si>
  <si>
    <t>siin esimesest veerust otsitakse, viimasest tagastatakse</t>
  </si>
  <si>
    <t>tulemus tabelist kindlast veerust (kas eraldi viitaga tulbale, või viimasest tabeli veerust)</t>
  </si>
  <si>
    <t>Kuidas töötab?</t>
  </si>
  <si>
    <t>anda ette mitmendast veerust (tulbast) tulemus tagastatakse</t>
  </si>
  <si>
    <t>otsitavale püütakse leida vastet esimesest vektorist ja tulemus tagastatakse teistest vektorist arvestades otsitava väärtuse järjenumbriga esimeses vektoris</t>
  </si>
  <si>
    <t>Üldkuju</t>
  </si>
  <si>
    <t>vlookup(otsitav; tabel; tulba jnr; otsimisviis)</t>
  </si>
  <si>
    <t>lookup(otsitav;vektor1; vektor2)</t>
  </si>
  <si>
    <t>vektor1, vektor2/tabel</t>
  </si>
  <si>
    <r>
      <t xml:space="preserve">otsitavale püütakse leida vastet etteantud tabeli </t>
    </r>
    <r>
      <rPr>
        <b/>
        <sz val="10"/>
        <rFont val="Arial"/>
        <family val="2"/>
        <charset val="186"/>
      </rPr>
      <t>esimesest veerust</t>
    </r>
    <r>
      <rPr>
        <sz val="10"/>
        <rFont val="Arial"/>
        <family val="2"/>
        <charset val="186"/>
      </rPr>
      <t>, tulemus tagastatakse tulbanumbriga määratud veerust</t>
    </r>
  </si>
  <si>
    <t>otsitavale püütakse leida vasta etteantud vektorist (s.t tulp või rida), tagastatakse otsitava järjenumber (ehk mitmes otsitav vetkoris oli)</t>
  </si>
  <si>
    <t>match(otsitav; vektor; otsimisviis)</t>
  </si>
  <si>
    <t>tulemus vektorist (s.t tulbast või reast) järjenumbri alusel või tulemus tabelist  rea- ja veeruindeksi alusel</t>
  </si>
  <si>
    <t>tulemuseks järjenumber; ütleb, mitmes on otsitav vektoris</t>
  </si>
  <si>
    <t>Hlookup(otsitav; tabel; rea jnr; otsimisviis)</t>
  </si>
  <si>
    <t>Otsimisfunktsioonid
(saab kasutada nii täpse kui ka vahemikust otsimise puhul)</t>
  </si>
  <si>
    <r>
      <t xml:space="preserve">LOOKUP
</t>
    </r>
    <r>
      <rPr>
        <b/>
        <sz val="10"/>
        <color theme="1"/>
        <rFont val="Arial"/>
        <family val="2"/>
        <charset val="186"/>
      </rPr>
      <t>(</t>
    </r>
    <r>
      <rPr>
        <b/>
        <sz val="10"/>
        <color rgb="FFFF0000"/>
        <rFont val="Arial"/>
        <family val="2"/>
        <charset val="186"/>
      </rPr>
      <t>vektor1 peab olema järjestatud</t>
    </r>
    <r>
      <rPr>
        <b/>
        <sz val="10"/>
        <rFont val="Arial"/>
        <family val="2"/>
        <charset val="186"/>
      </rPr>
      <t>)</t>
    </r>
  </si>
  <si>
    <t>piirkond (tabel/rida või veerg)</t>
  </si>
  <si>
    <t>indeksid/indeks</t>
  </si>
  <si>
    <t>Vlookup</t>
  </si>
  <si>
    <t>Lookup</t>
  </si>
  <si>
    <t>müük</t>
  </si>
  <si>
    <t>prots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</si>
</sst>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"/>
    <numFmt numFmtId="165" formatCode="0.0"/>
  </numFmts>
  <fonts count="64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6"/>
      <color indexed="12"/>
      <name val="Arial"/>
      <family val="2"/>
      <charset val="186"/>
    </font>
    <font>
      <b/>
      <i/>
      <sz val="16"/>
      <color indexed="12"/>
      <name val="Arial"/>
      <family val="2"/>
      <charset val="186"/>
    </font>
    <font>
      <i/>
      <sz val="16"/>
      <color indexed="12"/>
      <name val="Arial"/>
      <family val="2"/>
      <charset val="186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  <charset val="186"/>
    </font>
    <font>
      <b/>
      <sz val="10"/>
      <name val="Arial"/>
      <family val="2"/>
    </font>
    <font>
      <i/>
      <sz val="10"/>
      <name val="Arial"/>
      <family val="2"/>
      <charset val="186"/>
    </font>
    <font>
      <b/>
      <sz val="12"/>
      <color indexed="81"/>
      <name val="Tahoma"/>
      <family val="2"/>
      <charset val="186"/>
    </font>
    <font>
      <b/>
      <i/>
      <sz val="12"/>
      <color indexed="81"/>
      <name val="Tahoma"/>
      <family val="2"/>
      <charset val="186"/>
    </font>
    <font>
      <sz val="12"/>
      <color indexed="81"/>
      <name val="Tahoma"/>
      <family val="2"/>
      <charset val="186"/>
    </font>
    <font>
      <i/>
      <sz val="12"/>
      <color indexed="81"/>
      <name val="Tahoma"/>
      <family val="2"/>
      <charset val="186"/>
    </font>
    <font>
      <b/>
      <sz val="12"/>
      <color indexed="10"/>
      <name val="Tahoma"/>
      <family val="2"/>
      <charset val="186"/>
    </font>
    <font>
      <sz val="10"/>
      <name val="Arial"/>
      <family val="2"/>
    </font>
    <font>
      <b/>
      <sz val="12"/>
      <name val="Arial"/>
      <family val="2"/>
      <charset val="186"/>
    </font>
    <font>
      <b/>
      <sz val="10"/>
      <color indexed="10"/>
      <name val="Arial"/>
      <family val="2"/>
    </font>
    <font>
      <b/>
      <sz val="10"/>
      <color indexed="52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8"/>
      <color indexed="81"/>
      <name val="Tahoma"/>
      <family val="2"/>
      <charset val="186"/>
    </font>
    <font>
      <sz val="14"/>
      <color indexed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b/>
      <sz val="26"/>
      <name val="Bookman Old Style"/>
      <family val="1"/>
      <charset val="186"/>
    </font>
    <font>
      <sz val="12"/>
      <name val="Arial"/>
      <family val="2"/>
      <charset val="186"/>
    </font>
    <font>
      <b/>
      <sz val="12"/>
      <color indexed="12"/>
      <name val="Arial"/>
      <family val="2"/>
      <charset val="186"/>
    </font>
    <font>
      <b/>
      <sz val="12"/>
      <color indexed="12"/>
      <name val="Arial"/>
      <family val="2"/>
    </font>
    <font>
      <u/>
      <sz val="12"/>
      <color indexed="12"/>
      <name val="Arial"/>
      <family val="2"/>
      <charset val="186"/>
    </font>
    <font>
      <b/>
      <u/>
      <sz val="10"/>
      <name val="Arial"/>
      <family val="2"/>
    </font>
    <font>
      <b/>
      <sz val="10"/>
      <color indexed="12"/>
      <name val="Tahoma"/>
      <family val="2"/>
    </font>
    <font>
      <sz val="10"/>
      <name val="Arial"/>
      <family val="2"/>
      <charset val="204"/>
    </font>
    <font>
      <sz val="14"/>
      <name val="Arial"/>
      <family val="2"/>
      <charset val="186"/>
    </font>
    <font>
      <b/>
      <sz val="14"/>
      <name val="Arial"/>
      <family val="2"/>
      <charset val="186"/>
    </font>
    <font>
      <u/>
      <sz val="10"/>
      <color indexed="12"/>
      <name val="Arial"/>
      <family val="2"/>
      <charset val="204"/>
    </font>
    <font>
      <b/>
      <sz val="16"/>
      <name val="Arial"/>
      <family val="2"/>
      <charset val="186"/>
    </font>
    <font>
      <b/>
      <sz val="14"/>
      <color indexed="12"/>
      <name val="Arial"/>
      <family val="2"/>
      <charset val="186"/>
    </font>
    <font>
      <i/>
      <sz val="14"/>
      <color indexed="12"/>
      <name val="Arial"/>
      <family val="2"/>
    </font>
    <font>
      <u/>
      <sz val="14"/>
      <color indexed="12"/>
      <name val="Arial"/>
      <family val="2"/>
      <charset val="186"/>
    </font>
    <font>
      <i/>
      <sz val="14"/>
      <color indexed="12"/>
      <name val="Arial"/>
      <family val="2"/>
      <charset val="186"/>
    </font>
    <font>
      <sz val="14"/>
      <color indexed="12"/>
      <name val="Arial"/>
      <family val="2"/>
      <charset val="186"/>
    </font>
    <font>
      <sz val="12"/>
      <name val="Arial"/>
      <family val="2"/>
      <charset val="204"/>
    </font>
    <font>
      <sz val="14"/>
      <color indexed="48"/>
      <name val="Arial"/>
      <family val="2"/>
      <charset val="186"/>
    </font>
    <font>
      <b/>
      <sz val="14"/>
      <color indexed="48"/>
      <name val="Arial"/>
      <family val="2"/>
    </font>
    <font>
      <b/>
      <i/>
      <sz val="14"/>
      <color indexed="12"/>
      <name val="Arial"/>
      <family val="2"/>
    </font>
    <font>
      <sz val="14"/>
      <color indexed="9"/>
      <name val="Arial"/>
      <family val="2"/>
    </font>
    <font>
      <sz val="10"/>
      <name val="Arial"/>
    </font>
    <font>
      <b/>
      <sz val="16"/>
      <color indexed="12"/>
      <name val="Arial"/>
      <family val="2"/>
    </font>
    <font>
      <b/>
      <sz val="10"/>
      <name val="Arial"/>
    </font>
    <font>
      <b/>
      <i/>
      <sz val="10"/>
      <color indexed="81"/>
      <name val="Tahoma"/>
      <family val="2"/>
    </font>
    <font>
      <sz val="8"/>
      <color indexed="81"/>
      <name val="Tahoma"/>
      <charset val="186"/>
    </font>
    <font>
      <b/>
      <sz val="8"/>
      <color indexed="81"/>
      <name val="Tahoma"/>
      <family val="2"/>
      <charset val="186"/>
    </font>
    <font>
      <b/>
      <sz val="10"/>
      <color indexed="81"/>
      <name val="Tahoma"/>
      <family val="2"/>
      <charset val="186"/>
    </font>
    <font>
      <sz val="10"/>
      <color indexed="81"/>
      <name val="Tahoma"/>
      <family val="2"/>
      <charset val="186"/>
    </font>
    <font>
      <sz val="16"/>
      <name val="Arial"/>
      <family val="2"/>
      <charset val="186"/>
    </font>
    <font>
      <b/>
      <sz val="12"/>
      <color indexed="48"/>
      <name val="Arial"/>
      <family val="2"/>
      <charset val="186"/>
    </font>
    <font>
      <b/>
      <sz val="16"/>
      <name val="Arial"/>
      <family val="2"/>
    </font>
    <font>
      <b/>
      <sz val="14"/>
      <color indexed="12"/>
      <name val="Arial"/>
      <family val="2"/>
    </font>
    <font>
      <b/>
      <sz val="18"/>
      <color indexed="12"/>
      <name val="Arial"/>
      <family val="2"/>
    </font>
    <font>
      <b/>
      <sz val="16"/>
      <color rgb="FF0000FF"/>
      <name val="Arial"/>
      <family val="2"/>
      <charset val="204"/>
    </font>
    <font>
      <b/>
      <sz val="10"/>
      <color rgb="FFFF0000"/>
      <name val="Arial"/>
      <family val="2"/>
      <charset val="186"/>
    </font>
    <font>
      <b/>
      <sz val="10"/>
      <color theme="1"/>
      <name val="Arial"/>
      <family val="2"/>
      <charset val="186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8" fillId="0" borderId="0">
      <alignment horizontal="left" vertical="center"/>
    </xf>
    <xf numFmtId="0" fontId="1" fillId="0" borderId="0"/>
    <xf numFmtId="0" fontId="48" fillId="0" borderId="0"/>
    <xf numFmtId="0" fontId="1" fillId="0" borderId="0"/>
    <xf numFmtId="0" fontId="33" fillId="0" borderId="0"/>
    <xf numFmtId="0" fontId="1" fillId="0" borderId="0"/>
    <xf numFmtId="0" fontId="59" fillId="0" borderId="0" applyNumberFormat="0"/>
    <xf numFmtId="0" fontId="60" fillId="0" borderId="0">
      <alignment vertical="center"/>
    </xf>
    <xf numFmtId="9" fontId="1" fillId="0" borderId="0" applyFont="0" applyFill="0" applyBorder="0" applyAlignment="0" applyProtection="0"/>
  </cellStyleXfs>
  <cellXfs count="447">
    <xf numFmtId="0" fontId="0" fillId="0" borderId="0" xfId="0"/>
    <xf numFmtId="0" fontId="2" fillId="0" borderId="1" xfId="0" applyFont="1" applyFill="1" applyBorder="1" applyAlignment="1">
      <alignment horizontal="left" indent="2"/>
    </xf>
    <xf numFmtId="0" fontId="0" fillId="0" borderId="0" xfId="0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2" xfId="0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0" fillId="2" borderId="3" xfId="0" applyFill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Alignment="1">
      <alignment horizontal="left"/>
    </xf>
    <xf numFmtId="0" fontId="9" fillId="2" borderId="4" xfId="0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8" xfId="0" applyFont="1" applyFill="1" applyBorder="1" applyAlignment="1">
      <alignment horizontal="right"/>
    </xf>
    <xf numFmtId="0" fontId="0" fillId="2" borderId="9" xfId="0" applyFill="1" applyBorder="1"/>
    <xf numFmtId="0" fontId="0" fillId="3" borderId="9" xfId="0" applyFill="1" applyBorder="1"/>
    <xf numFmtId="0" fontId="0" fillId="2" borderId="5" xfId="0" applyFill="1" applyBorder="1"/>
    <xf numFmtId="0" fontId="0" fillId="2" borderId="11" xfId="0" applyFill="1" applyBorder="1"/>
    <xf numFmtId="0" fontId="0" fillId="2" borderId="12" xfId="0" applyFill="1" applyBorder="1" applyAlignment="1">
      <alignment horizontal="center"/>
    </xf>
    <xf numFmtId="0" fontId="0" fillId="2" borderId="13" xfId="0" applyFill="1" applyBorder="1"/>
    <xf numFmtId="0" fontId="8" fillId="0" borderId="14" xfId="0" applyFont="1" applyFill="1" applyBorder="1"/>
    <xf numFmtId="0" fontId="8" fillId="0" borderId="15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left"/>
    </xf>
    <xf numFmtId="0" fontId="8" fillId="0" borderId="16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16" fillId="0" borderId="0" xfId="0" applyFont="1"/>
    <xf numFmtId="0" fontId="0" fillId="0" borderId="19" xfId="0" applyBorder="1" applyAlignment="1">
      <alignment horizontal="center"/>
    </xf>
    <xf numFmtId="0" fontId="0" fillId="0" borderId="19" xfId="0" applyBorder="1"/>
    <xf numFmtId="0" fontId="17" fillId="3" borderId="20" xfId="0" applyFont="1" applyFill="1" applyBorder="1" applyAlignment="1">
      <alignment horizontal="center"/>
    </xf>
    <xf numFmtId="0" fontId="15" fillId="3" borderId="4" xfId="0" quotePrefix="1" applyFont="1" applyFill="1" applyBorder="1"/>
    <xf numFmtId="0" fontId="18" fillId="3" borderId="21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3" xfId="0" applyBorder="1"/>
    <xf numFmtId="0" fontId="15" fillId="0" borderId="0" xfId="0" applyFont="1"/>
    <xf numFmtId="0" fontId="8" fillId="0" borderId="0" xfId="0" applyFont="1"/>
    <xf numFmtId="0" fontId="8" fillId="0" borderId="14" xfId="0" applyFont="1" applyFill="1" applyBorder="1" applyAlignment="1">
      <alignment horizontal="center"/>
    </xf>
    <xf numFmtId="0" fontId="8" fillId="0" borderId="16" xfId="0" applyFont="1" applyFill="1" applyBorder="1"/>
    <xf numFmtId="0" fontId="0" fillId="0" borderId="24" xfId="0" applyFill="1" applyBorder="1"/>
    <xf numFmtId="0" fontId="0" fillId="0" borderId="25" xfId="0" applyFill="1" applyBorder="1"/>
    <xf numFmtId="0" fontId="0" fillId="0" borderId="0" xfId="0" applyBorder="1"/>
    <xf numFmtId="0" fontId="7" fillId="0" borderId="0" xfId="0" applyFont="1" applyBorder="1"/>
    <xf numFmtId="0" fontId="0" fillId="3" borderId="6" xfId="0" applyFill="1" applyBorder="1"/>
    <xf numFmtId="0" fontId="0" fillId="3" borderId="17" xfId="0" applyFill="1" applyBorder="1"/>
    <xf numFmtId="0" fontId="0" fillId="3" borderId="4" xfId="0" applyFill="1" applyBorder="1"/>
    <xf numFmtId="0" fontId="0" fillId="3" borderId="23" xfId="0" applyFill="1" applyBorder="1"/>
    <xf numFmtId="14" fontId="8" fillId="2" borderId="26" xfId="0" applyNumberFormat="1" applyFont="1" applyFill="1" applyBorder="1"/>
    <xf numFmtId="0" fontId="15" fillId="3" borderId="6" xfId="0" quotePrefix="1" applyFont="1" applyFill="1" applyBorder="1"/>
    <xf numFmtId="0" fontId="0" fillId="3" borderId="27" xfId="0" applyFill="1" applyBorder="1"/>
    <xf numFmtId="0" fontId="7" fillId="2" borderId="5" xfId="0" applyFont="1" applyFill="1" applyBorder="1"/>
    <xf numFmtId="0" fontId="15" fillId="3" borderId="28" xfId="0" applyFont="1" applyFill="1" applyBorder="1"/>
    <xf numFmtId="0" fontId="7" fillId="2" borderId="3" xfId="0" applyFont="1" applyFill="1" applyBorder="1"/>
    <xf numFmtId="0" fontId="0" fillId="0" borderId="29" xfId="0" applyFill="1" applyBorder="1"/>
    <xf numFmtId="0" fontId="8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15" fillId="0" borderId="0" xfId="0" applyFont="1" applyFill="1" applyBorder="1"/>
    <xf numFmtId="0" fontId="15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right"/>
    </xf>
    <xf numFmtId="0" fontId="15" fillId="0" borderId="0" xfId="0" applyNumberFormat="1" applyFont="1" applyFill="1"/>
    <xf numFmtId="0" fontId="15" fillId="3" borderId="6" xfId="0" applyNumberFormat="1" applyFont="1" applyFill="1" applyBorder="1" applyAlignment="1">
      <alignment horizontal="right"/>
    </xf>
    <xf numFmtId="0" fontId="15" fillId="2" borderId="5" xfId="0" applyNumberFormat="1" applyFont="1" applyFill="1" applyBorder="1" applyAlignment="1">
      <alignment horizontal="center"/>
    </xf>
    <xf numFmtId="0" fontId="15" fillId="3" borderId="10" xfId="0" applyNumberFormat="1" applyFont="1" applyFill="1" applyBorder="1" applyAlignment="1">
      <alignment horizontal="right"/>
    </xf>
    <xf numFmtId="0" fontId="15" fillId="2" borderId="12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4" borderId="5" xfId="0" applyFont="1" applyFill="1" applyBorder="1" applyAlignment="1">
      <alignment horizontal="center"/>
    </xf>
    <xf numFmtId="0" fontId="15" fillId="2" borderId="9" xfId="0" applyFont="1" applyFill="1" applyBorder="1"/>
    <xf numFmtId="0" fontId="15" fillId="2" borderId="5" xfId="0" applyFont="1" applyFill="1" applyBorder="1"/>
    <xf numFmtId="0" fontId="15" fillId="0" borderId="10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4" borderId="12" xfId="0" quotePrefix="1" applyFont="1" applyFill="1" applyBorder="1" applyAlignment="1">
      <alignment horizontal="center"/>
    </xf>
    <xf numFmtId="0" fontId="15" fillId="2" borderId="11" xfId="0" applyFont="1" applyFill="1" applyBorder="1"/>
    <xf numFmtId="0" fontId="15" fillId="2" borderId="12" xfId="0" applyFont="1" applyFill="1" applyBorder="1"/>
    <xf numFmtId="0" fontId="15" fillId="3" borderId="4" xfId="0" applyNumberFormat="1" applyFont="1" applyFill="1" applyBorder="1" applyAlignment="1">
      <alignment horizontal="right"/>
    </xf>
    <xf numFmtId="0" fontId="15" fillId="2" borderId="3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8" fillId="0" borderId="14" xfId="0" applyNumberFormat="1" applyFont="1" applyFill="1" applyBorder="1" applyAlignment="1">
      <alignment horizontal="center"/>
    </xf>
    <xf numFmtId="0" fontId="8" fillId="0" borderId="16" xfId="0" applyNumberFormat="1" applyFont="1" applyFill="1" applyBorder="1" applyAlignment="1">
      <alignment horizontal="center"/>
    </xf>
    <xf numFmtId="0" fontId="8" fillId="0" borderId="4" xfId="0" applyFont="1" applyFill="1" applyBorder="1"/>
    <xf numFmtId="0" fontId="8" fillId="0" borderId="13" xfId="0" applyFont="1" applyFill="1" applyBorder="1"/>
    <xf numFmtId="0" fontId="8" fillId="0" borderId="0" xfId="0" applyFont="1" applyFill="1" applyBorder="1"/>
    <xf numFmtId="0" fontId="15" fillId="0" borderId="0" xfId="0" applyFont="1" applyFill="1"/>
    <xf numFmtId="0" fontId="8" fillId="0" borderId="0" xfId="0" applyFont="1" applyFill="1"/>
    <xf numFmtId="0" fontId="0" fillId="2" borderId="12" xfId="0" applyFill="1" applyBorder="1"/>
    <xf numFmtId="0" fontId="0" fillId="0" borderId="6" xfId="0" applyFill="1" applyBorder="1"/>
    <xf numFmtId="0" fontId="0" fillId="0" borderId="5" xfId="0" applyFill="1" applyBorder="1"/>
    <xf numFmtId="0" fontId="0" fillId="0" borderId="10" xfId="0" applyFill="1" applyBorder="1"/>
    <xf numFmtId="0" fontId="0" fillId="0" borderId="12" xfId="0" applyFill="1" applyBorder="1"/>
    <xf numFmtId="0" fontId="0" fillId="3" borderId="30" xfId="0" applyFill="1" applyBorder="1"/>
    <xf numFmtId="0" fontId="0" fillId="0" borderId="0" xfId="0" applyFill="1" applyAlignment="1">
      <alignment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15" fillId="0" borderId="0" xfId="6" applyFont="1"/>
    <xf numFmtId="0" fontId="23" fillId="4" borderId="31" xfId="6" applyFont="1" applyFill="1" applyBorder="1" applyAlignment="1">
      <alignment horizontal="left"/>
    </xf>
    <xf numFmtId="0" fontId="23" fillId="4" borderId="0" xfId="6" applyFont="1" applyFill="1" applyBorder="1" applyAlignment="1">
      <alignment horizontal="left"/>
    </xf>
    <xf numFmtId="0" fontId="23" fillId="4" borderId="32" xfId="6" applyFont="1" applyFill="1" applyBorder="1" applyAlignment="1">
      <alignment horizontal="left"/>
    </xf>
    <xf numFmtId="0" fontId="1" fillId="0" borderId="0" xfId="6"/>
    <xf numFmtId="0" fontId="26" fillId="0" borderId="0" xfId="6" applyFont="1"/>
    <xf numFmtId="0" fontId="1" fillId="0" borderId="0" xfId="6" applyFont="1"/>
    <xf numFmtId="0" fontId="1" fillId="0" borderId="0" xfId="6" applyFont="1" applyAlignment="1">
      <alignment horizontal="right"/>
    </xf>
    <xf numFmtId="14" fontId="27" fillId="0" borderId="0" xfId="6" applyNumberFormat="1" applyFont="1"/>
    <xf numFmtId="0" fontId="1" fillId="0" borderId="33" xfId="6" applyFont="1" applyBorder="1"/>
    <xf numFmtId="0" fontId="1" fillId="0" borderId="33" xfId="6" applyBorder="1"/>
    <xf numFmtId="0" fontId="1" fillId="0" borderId="16" xfId="6" applyBorder="1" applyAlignment="1">
      <alignment wrapText="1"/>
    </xf>
    <xf numFmtId="0" fontId="1" fillId="0" borderId="34" xfId="6" applyFont="1" applyBorder="1" applyAlignment="1">
      <alignment horizontal="centerContinuous" wrapText="1"/>
    </xf>
    <xf numFmtId="0" fontId="1" fillId="0" borderId="14" xfId="6" applyFont="1" applyBorder="1" applyAlignment="1">
      <alignment horizontal="centerContinuous" wrapText="1"/>
    </xf>
    <xf numFmtId="0" fontId="7" fillId="2" borderId="35" xfId="6" applyFont="1" applyFill="1" applyBorder="1"/>
    <xf numFmtId="0" fontId="15" fillId="3" borderId="35" xfId="6" applyFont="1" applyFill="1" applyBorder="1" applyAlignment="1">
      <alignment horizontal="left"/>
    </xf>
    <xf numFmtId="0" fontId="1" fillId="2" borderId="35" xfId="6" applyFont="1" applyFill="1" applyBorder="1" applyAlignment="1">
      <alignment horizontal="centerContinuous"/>
    </xf>
    <xf numFmtId="4" fontId="15" fillId="3" borderId="35" xfId="6" applyNumberFormat="1" applyFont="1" applyFill="1" applyBorder="1"/>
    <xf numFmtId="0" fontId="7" fillId="2" borderId="11" xfId="6" applyFont="1" applyFill="1" applyBorder="1"/>
    <xf numFmtId="0" fontId="15" fillId="3" borderId="11" xfId="6" applyFont="1" applyFill="1" applyBorder="1" applyAlignment="1">
      <alignment horizontal="left"/>
    </xf>
    <xf numFmtId="0" fontId="1" fillId="2" borderId="11" xfId="6" applyFont="1" applyFill="1" applyBorder="1"/>
    <xf numFmtId="4" fontId="15" fillId="3" borderId="11" xfId="6" applyNumberFormat="1" applyFont="1" applyFill="1" applyBorder="1"/>
    <xf numFmtId="0" fontId="15" fillId="0" borderId="0" xfId="6" applyFont="1" applyAlignment="1">
      <alignment horizontal="left"/>
    </xf>
    <xf numFmtId="2" fontId="1" fillId="3" borderId="35" xfId="6" applyNumberFormat="1" applyFont="1" applyFill="1" applyBorder="1"/>
    <xf numFmtId="0" fontId="27" fillId="0" borderId="0" xfId="6" applyFont="1"/>
    <xf numFmtId="0" fontId="1" fillId="0" borderId="0" xfId="6" applyFont="1" applyBorder="1"/>
    <xf numFmtId="0" fontId="1" fillId="0" borderId="0" xfId="6" applyBorder="1"/>
    <xf numFmtId="0" fontId="28" fillId="0" borderId="0" xfId="6" applyFont="1"/>
    <xf numFmtId="4" fontId="15" fillId="0" borderId="0" xfId="6" applyNumberFormat="1" applyFont="1"/>
    <xf numFmtId="0" fontId="7" fillId="0" borderId="0" xfId="6" applyFont="1"/>
    <xf numFmtId="0" fontId="7" fillId="0" borderId="36" xfId="6" applyFont="1" applyBorder="1" applyAlignment="1">
      <alignment horizontal="center" wrapText="1"/>
    </xf>
    <xf numFmtId="0" fontId="8" fillId="0" borderId="36" xfId="6" applyFont="1" applyBorder="1" applyAlignment="1">
      <alignment horizontal="center" wrapText="1"/>
    </xf>
    <xf numFmtId="4" fontId="8" fillId="0" borderId="36" xfId="6" applyNumberFormat="1" applyFont="1" applyBorder="1" applyAlignment="1">
      <alignment horizontal="center" wrapText="1"/>
    </xf>
    <xf numFmtId="4" fontId="7" fillId="0" borderId="0" xfId="6" applyNumberFormat="1" applyFont="1" applyBorder="1" applyAlignment="1">
      <alignment horizontal="center" wrapText="1"/>
    </xf>
    <xf numFmtId="0" fontId="8" fillId="0" borderId="0" xfId="6" applyFont="1" applyBorder="1" applyAlignment="1">
      <alignment horizontal="center"/>
    </xf>
    <xf numFmtId="0" fontId="1" fillId="0" borderId="0" xfId="6" applyAlignment="1">
      <alignment horizontal="left"/>
    </xf>
    <xf numFmtId="4" fontId="1" fillId="0" borderId="0" xfId="6" applyNumberFormat="1"/>
    <xf numFmtId="0" fontId="29" fillId="0" borderId="0" xfId="0" applyFont="1" applyFill="1" applyBorder="1"/>
    <xf numFmtId="0" fontId="31" fillId="0" borderId="0" xfId="1" applyFont="1" applyAlignment="1" applyProtection="1"/>
    <xf numFmtId="0" fontId="15" fillId="0" borderId="0" xfId="0" applyFont="1" applyAlignment="1">
      <alignment horizontal="center"/>
    </xf>
    <xf numFmtId="0" fontId="8" fillId="5" borderId="11" xfId="0" applyFont="1" applyFill="1" applyBorder="1"/>
    <xf numFmtId="0" fontId="8" fillId="5" borderId="11" xfId="0" applyFont="1" applyFill="1" applyBorder="1" applyAlignment="1">
      <alignment horizontal="center"/>
    </xf>
    <xf numFmtId="0" fontId="8" fillId="5" borderId="11" xfId="0" applyFont="1" applyFill="1" applyBorder="1" applyAlignment="1">
      <alignment horizontal="right"/>
    </xf>
    <xf numFmtId="164" fontId="15" fillId="2" borderId="11" xfId="0" applyNumberFormat="1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165" fontId="15" fillId="2" borderId="11" xfId="0" applyNumberFormat="1" applyFont="1" applyFill="1" applyBorder="1"/>
    <xf numFmtId="0" fontId="15" fillId="0" borderId="11" xfId="0" applyFont="1" applyBorder="1"/>
    <xf numFmtId="0" fontId="8" fillId="0" borderId="11" xfId="0" applyFont="1" applyFill="1" applyBorder="1" applyAlignment="1">
      <alignment horizontal="right"/>
    </xf>
    <xf numFmtId="165" fontId="8" fillId="3" borderId="11" xfId="0" applyNumberFormat="1" applyFont="1" applyFill="1" applyBorder="1"/>
    <xf numFmtId="0" fontId="0" fillId="0" borderId="0" xfId="0" applyFill="1"/>
    <xf numFmtId="0" fontId="15" fillId="0" borderId="0" xfId="8" applyFont="1" applyFill="1"/>
    <xf numFmtId="0" fontId="8" fillId="0" borderId="0" xfId="8" applyFont="1" applyFill="1" applyAlignment="1">
      <alignment horizontal="centerContinuous"/>
    </xf>
    <xf numFmtId="0" fontId="15" fillId="0" borderId="0" xfId="8" applyFont="1" applyFill="1" applyAlignment="1">
      <alignment horizontal="centerContinuous"/>
    </xf>
    <xf numFmtId="0" fontId="8" fillId="0" borderId="0" xfId="8" quotePrefix="1" applyNumberFormat="1" applyFont="1" applyFill="1" applyAlignment="1">
      <alignment horizontal="center"/>
    </xf>
    <xf numFmtId="0" fontId="8" fillId="0" borderId="0" xfId="8" applyNumberFormat="1" applyFont="1" applyFill="1" applyAlignment="1">
      <alignment horizontal="center"/>
    </xf>
    <xf numFmtId="0" fontId="8" fillId="0" borderId="0" xfId="8" applyFont="1" applyFill="1" applyAlignment="1">
      <alignment horizontal="center"/>
    </xf>
    <xf numFmtId="0" fontId="8" fillId="0" borderId="26" xfId="8" applyFont="1" applyFill="1" applyBorder="1"/>
    <xf numFmtId="0" fontId="8" fillId="0" borderId="22" xfId="8" applyFont="1" applyFill="1" applyBorder="1" applyAlignment="1">
      <alignment horizontal="center"/>
    </xf>
    <xf numFmtId="0" fontId="8" fillId="0" borderId="15" xfId="8" applyFont="1" applyFill="1" applyBorder="1" applyAlignment="1">
      <alignment horizontal="center"/>
    </xf>
    <xf numFmtId="0" fontId="8" fillId="0" borderId="14" xfId="8" applyFont="1" applyFill="1" applyBorder="1" applyAlignment="1">
      <alignment horizontal="center"/>
    </xf>
    <xf numFmtId="0" fontId="8" fillId="0" borderId="37" xfId="8" applyFont="1" applyFill="1" applyBorder="1"/>
    <xf numFmtId="0" fontId="15" fillId="0" borderId="38" xfId="8" applyFont="1" applyFill="1" applyBorder="1" applyAlignment="1">
      <alignment horizontal="center"/>
    </xf>
    <xf numFmtId="0" fontId="15" fillId="0" borderId="35" xfId="8" applyFont="1" applyFill="1" applyBorder="1" applyAlignment="1">
      <alignment horizontal="center"/>
    </xf>
    <xf numFmtId="0" fontId="15" fillId="0" borderId="30" xfId="8" applyFont="1" applyFill="1" applyBorder="1" applyAlignment="1">
      <alignment horizontal="center"/>
    </xf>
    <xf numFmtId="0" fontId="8" fillId="0" borderId="19" xfId="8" applyFont="1" applyFill="1" applyBorder="1"/>
    <xf numFmtId="0" fontId="15" fillId="0" borderId="39" xfId="8" applyFont="1" applyFill="1" applyBorder="1" applyAlignment="1">
      <alignment horizontal="center"/>
    </xf>
    <xf numFmtId="0" fontId="15" fillId="0" borderId="11" xfId="8" applyFont="1" applyFill="1" applyBorder="1" applyAlignment="1">
      <alignment horizontal="center"/>
    </xf>
    <xf numFmtId="0" fontId="15" fillId="0" borderId="10" xfId="8" applyFont="1" applyFill="1" applyBorder="1" applyAlignment="1">
      <alignment horizontal="center"/>
    </xf>
    <xf numFmtId="0" fontId="8" fillId="0" borderId="17" xfId="8" applyFont="1" applyFill="1" applyBorder="1"/>
    <xf numFmtId="0" fontId="15" fillId="0" borderId="20" xfId="8" applyFont="1" applyFill="1" applyBorder="1" applyAlignment="1">
      <alignment horizontal="center"/>
    </xf>
    <xf numFmtId="0" fontId="15" fillId="0" borderId="9" xfId="8" applyFont="1" applyFill="1" applyBorder="1" applyAlignment="1">
      <alignment horizontal="center"/>
    </xf>
    <xf numFmtId="0" fontId="15" fillId="0" borderId="6" xfId="8" applyFont="1" applyFill="1" applyBorder="1" applyAlignment="1">
      <alignment horizontal="center"/>
    </xf>
    <xf numFmtId="0" fontId="0" fillId="8" borderId="0" xfId="0" applyFill="1"/>
    <xf numFmtId="0" fontId="61" fillId="8" borderId="0" xfId="0" applyFont="1" applyFill="1"/>
    <xf numFmtId="0" fontId="33" fillId="0" borderId="0" xfId="7" applyFill="1"/>
    <xf numFmtId="0" fontId="34" fillId="0" borderId="0" xfId="7" applyFont="1" applyFill="1" applyAlignment="1">
      <alignment vertical="center"/>
    </xf>
    <xf numFmtId="0" fontId="36" fillId="0" borderId="0" xfId="2" applyFill="1" applyAlignment="1" applyProtection="1"/>
    <xf numFmtId="0" fontId="37" fillId="0" borderId="0" xfId="7" applyFont="1" applyFill="1" applyBorder="1" applyAlignment="1">
      <alignment horizontal="left" indent="1"/>
    </xf>
    <xf numFmtId="0" fontId="5" fillId="0" borderId="0" xfId="7" applyFont="1" applyFill="1" applyAlignment="1">
      <alignment horizontal="left" indent="2"/>
    </xf>
    <xf numFmtId="0" fontId="6" fillId="0" borderId="0" xfId="7" applyFont="1" applyFill="1"/>
    <xf numFmtId="0" fontId="33" fillId="0" borderId="0" xfId="7" applyFill="1" applyBorder="1"/>
    <xf numFmtId="0" fontId="6" fillId="0" borderId="0" xfId="7" applyFont="1" applyFill="1" applyBorder="1"/>
    <xf numFmtId="0" fontId="33" fillId="0" borderId="0" xfId="7"/>
    <xf numFmtId="0" fontId="38" fillId="0" borderId="0" xfId="7" applyFont="1"/>
    <xf numFmtId="0" fontId="39" fillId="0" borderId="0" xfId="7" applyFont="1"/>
    <xf numFmtId="0" fontId="34" fillId="0" borderId="0" xfId="7" applyFont="1"/>
    <xf numFmtId="0" fontId="34" fillId="4" borderId="11" xfId="7" applyFont="1" applyFill="1" applyBorder="1" applyAlignment="1">
      <alignment horizontal="center"/>
    </xf>
    <xf numFmtId="0" fontId="34" fillId="4" borderId="11" xfId="7" applyFont="1" applyFill="1" applyBorder="1"/>
    <xf numFmtId="0" fontId="6" fillId="0" borderId="0" xfId="7" applyFont="1" applyAlignment="1">
      <alignment horizontal="right"/>
    </xf>
    <xf numFmtId="0" fontId="6" fillId="0" borderId="0" xfId="7" applyFont="1"/>
    <xf numFmtId="0" fontId="27" fillId="0" borderId="0" xfId="7" applyFont="1"/>
    <xf numFmtId="0" fontId="34" fillId="2" borderId="11" xfId="7" applyFont="1" applyFill="1" applyBorder="1" applyAlignment="1">
      <alignment horizontal="center"/>
    </xf>
    <xf numFmtId="0" fontId="34" fillId="0" borderId="11" xfId="7" quotePrefix="1" applyFont="1" applyBorder="1"/>
    <xf numFmtId="0" fontId="34" fillId="0" borderId="0" xfId="7" quotePrefix="1" applyFont="1" applyBorder="1"/>
    <xf numFmtId="0" fontId="16" fillId="4" borderId="11" xfId="7" applyFont="1" applyFill="1" applyBorder="1"/>
    <xf numFmtId="0" fontId="16" fillId="4" borderId="11" xfId="7" applyFont="1" applyFill="1" applyBorder="1" applyAlignment="1">
      <alignment horizontal="center"/>
    </xf>
    <xf numFmtId="0" fontId="16" fillId="4" borderId="11" xfId="7" applyFont="1" applyFill="1" applyBorder="1" applyAlignment="1">
      <alignment horizontal="right"/>
    </xf>
    <xf numFmtId="0" fontId="33" fillId="0" borderId="0" xfId="7" applyBorder="1"/>
    <xf numFmtId="0" fontId="27" fillId="2" borderId="11" xfId="7" applyFont="1" applyFill="1" applyBorder="1"/>
    <xf numFmtId="0" fontId="27" fillId="2" borderId="11" xfId="7" applyFont="1" applyFill="1" applyBorder="1" applyAlignment="1">
      <alignment horizontal="center"/>
    </xf>
    <xf numFmtId="0" fontId="16" fillId="6" borderId="11" xfId="7" applyFont="1" applyFill="1" applyBorder="1" applyAlignment="1">
      <alignment horizontal="center"/>
    </xf>
    <xf numFmtId="2" fontId="27" fillId="6" borderId="11" xfId="7" applyNumberFormat="1" applyFont="1" applyFill="1" applyBorder="1" applyAlignment="1">
      <alignment horizontal="right"/>
    </xf>
    <xf numFmtId="0" fontId="27" fillId="6" borderId="11" xfId="7" applyFont="1" applyFill="1" applyBorder="1" applyAlignment="1">
      <alignment horizontal="center"/>
    </xf>
    <xf numFmtId="0" fontId="27" fillId="6" borderId="11" xfId="7" applyFont="1" applyFill="1" applyBorder="1" applyAlignment="1">
      <alignment horizontal="right"/>
    </xf>
    <xf numFmtId="0" fontId="34" fillId="0" borderId="0" xfId="7" quotePrefix="1" applyFont="1"/>
    <xf numFmtId="0" fontId="41" fillId="0" borderId="0" xfId="7" applyFont="1"/>
    <xf numFmtId="0" fontId="16" fillId="6" borderId="11" xfId="7" applyFont="1" applyFill="1" applyBorder="1"/>
    <xf numFmtId="0" fontId="42" fillId="0" borderId="0" xfId="7" applyFont="1" applyAlignment="1">
      <alignment horizontal="left"/>
    </xf>
    <xf numFmtId="0" fontId="16" fillId="0" borderId="11" xfId="7" applyFont="1" applyBorder="1"/>
    <xf numFmtId="0" fontId="43" fillId="0" borderId="0" xfId="7" applyFont="1" applyAlignment="1">
      <alignment horizontal="left" indent="1"/>
    </xf>
    <xf numFmtId="0" fontId="42" fillId="0" borderId="0" xfId="7" applyFont="1"/>
    <xf numFmtId="0" fontId="27" fillId="9" borderId="11" xfId="7" applyFont="1" applyFill="1" applyBorder="1" applyAlignment="1">
      <alignment horizontal="left"/>
    </xf>
    <xf numFmtId="0" fontId="27" fillId="2" borderId="40" xfId="7" applyFont="1" applyFill="1" applyBorder="1" applyAlignment="1">
      <alignment horizontal="center"/>
    </xf>
    <xf numFmtId="0" fontId="33" fillId="9" borderId="11" xfId="0" applyFont="1" applyFill="1" applyBorder="1"/>
    <xf numFmtId="0" fontId="33" fillId="9" borderId="11" xfId="7" applyFont="1" applyFill="1" applyBorder="1"/>
    <xf numFmtId="0" fontId="27" fillId="4" borderId="41" xfId="7" applyFont="1" applyFill="1" applyBorder="1" applyAlignment="1">
      <alignment horizontal="left"/>
    </xf>
    <xf numFmtId="0" fontId="0" fillId="8" borderId="11" xfId="0" applyFill="1" applyBorder="1"/>
    <xf numFmtId="0" fontId="35" fillId="0" borderId="0" xfId="7" applyFont="1"/>
    <xf numFmtId="0" fontId="6" fillId="0" borderId="0" xfId="7" applyFont="1" applyAlignment="1">
      <alignment horizontal="left" vertical="center" indent="1"/>
    </xf>
    <xf numFmtId="0" fontId="27" fillId="0" borderId="0" xfId="7" applyFont="1" applyAlignment="1">
      <alignment horizontal="center" vertical="center"/>
    </xf>
    <xf numFmtId="0" fontId="27" fillId="0" borderId="0" xfId="7" applyFont="1" applyAlignment="1">
      <alignment horizontal="left" vertical="center" indent="1"/>
    </xf>
    <xf numFmtId="0" fontId="33" fillId="0" borderId="0" xfId="7" applyAlignment="1">
      <alignment vertical="center"/>
    </xf>
    <xf numFmtId="0" fontId="45" fillId="0" borderId="0" xfId="7" applyFont="1" applyAlignment="1">
      <alignment horizontal="left" vertical="center"/>
    </xf>
    <xf numFmtId="0" fontId="6" fillId="0" borderId="0" xfId="7" applyFont="1" applyAlignment="1">
      <alignment horizontal="left" vertical="center"/>
    </xf>
    <xf numFmtId="0" fontId="27" fillId="0" borderId="0" xfId="7" applyFont="1" applyAlignment="1">
      <alignment horizontal="left" vertical="center"/>
    </xf>
    <xf numFmtId="0" fontId="6" fillId="0" borderId="0" xfId="7" applyFont="1" applyAlignment="1">
      <alignment horizontal="left" indent="1"/>
    </xf>
    <xf numFmtId="0" fontId="16" fillId="4" borderId="40" xfId="7" applyFont="1" applyFill="1" applyBorder="1"/>
    <xf numFmtId="0" fontId="16" fillId="4" borderId="40" xfId="7" applyFont="1" applyFill="1" applyBorder="1" applyAlignment="1">
      <alignment horizontal="center"/>
    </xf>
    <xf numFmtId="0" fontId="16" fillId="2" borderId="23" xfId="7" applyFont="1" applyFill="1" applyBorder="1"/>
    <xf numFmtId="0" fontId="16" fillId="2" borderId="23" xfId="7" applyFont="1" applyFill="1" applyBorder="1" applyAlignment="1">
      <alignment horizontal="center"/>
    </xf>
    <xf numFmtId="0" fontId="33" fillId="0" borderId="0" xfId="7" applyAlignment="1">
      <alignment horizontal="left" indent="1"/>
    </xf>
    <xf numFmtId="0" fontId="16" fillId="7" borderId="11" xfId="7" applyFont="1" applyFill="1" applyBorder="1" applyAlignment="1">
      <alignment horizontal="center"/>
    </xf>
    <xf numFmtId="0" fontId="16" fillId="2" borderId="19" xfId="7" applyFont="1" applyFill="1" applyBorder="1"/>
    <xf numFmtId="0" fontId="16" fillId="2" borderId="19" xfId="7" applyFont="1" applyFill="1" applyBorder="1" applyAlignment="1">
      <alignment horizontal="center"/>
    </xf>
    <xf numFmtId="0" fontId="27" fillId="0" borderId="11" xfId="7" applyFont="1" applyBorder="1"/>
    <xf numFmtId="0" fontId="16" fillId="2" borderId="17" xfId="7" applyFont="1" applyFill="1" applyBorder="1"/>
    <xf numFmtId="0" fontId="16" fillId="2" borderId="17" xfId="7" applyFont="1" applyFill="1" applyBorder="1" applyAlignment="1">
      <alignment horizontal="center"/>
    </xf>
    <xf numFmtId="0" fontId="27" fillId="0" borderId="0" xfId="7" applyFont="1" applyAlignment="1">
      <alignment horizontal="center"/>
    </xf>
    <xf numFmtId="0" fontId="16" fillId="0" borderId="11" xfId="7" applyFont="1" applyBorder="1" applyAlignment="1">
      <alignment horizontal="center"/>
    </xf>
    <xf numFmtId="0" fontId="27" fillId="0" borderId="0" xfId="7" applyFont="1" applyBorder="1"/>
    <xf numFmtId="0" fontId="27" fillId="0" borderId="11" xfId="7" applyFont="1" applyBorder="1" applyAlignment="1">
      <alignment horizontal="center"/>
    </xf>
    <xf numFmtId="0" fontId="27" fillId="2" borderId="23" xfId="7" applyFont="1" applyFill="1" applyBorder="1" applyAlignment="1">
      <alignment horizontal="center"/>
    </xf>
    <xf numFmtId="0" fontId="27" fillId="2" borderId="19" xfId="7" applyFont="1" applyFill="1" applyBorder="1" applyAlignment="1">
      <alignment horizontal="center"/>
    </xf>
    <xf numFmtId="0" fontId="27" fillId="2" borderId="17" xfId="7" applyFont="1" applyFill="1" applyBorder="1" applyAlignment="1">
      <alignment horizontal="center"/>
    </xf>
    <xf numFmtId="0" fontId="16" fillId="0" borderId="0" xfId="7" applyFont="1"/>
    <xf numFmtId="0" fontId="7" fillId="4" borderId="11" xfId="7" applyFont="1" applyFill="1" applyBorder="1" applyAlignment="1">
      <alignment horizontal="center"/>
    </xf>
    <xf numFmtId="0" fontId="27" fillId="0" borderId="11" xfId="7" quotePrefix="1" applyFont="1" applyBorder="1" applyAlignment="1">
      <alignment horizontal="center"/>
    </xf>
    <xf numFmtId="0" fontId="27" fillId="0" borderId="0" xfId="7" applyFont="1" applyAlignment="1">
      <alignment horizontal="left" indent="3"/>
    </xf>
    <xf numFmtId="0" fontId="33" fillId="2" borderId="11" xfId="7" applyFill="1" applyBorder="1" applyAlignment="1">
      <alignment horizontal="center"/>
    </xf>
    <xf numFmtId="0" fontId="33" fillId="6" borderId="11" xfId="7" applyFill="1" applyBorder="1" applyAlignment="1">
      <alignment horizontal="center"/>
    </xf>
    <xf numFmtId="0" fontId="33" fillId="0" borderId="11" xfId="7" applyBorder="1" applyAlignment="1">
      <alignment horizontal="center"/>
    </xf>
    <xf numFmtId="0" fontId="34" fillId="0" borderId="0" xfId="7" quotePrefix="1" applyFont="1" applyAlignment="1">
      <alignment horizontal="left" indent="2"/>
    </xf>
    <xf numFmtId="0" fontId="16" fillId="0" borderId="0" xfId="7" quotePrefix="1" applyFont="1" applyAlignment="1">
      <alignment horizontal="left" indent="2"/>
    </xf>
    <xf numFmtId="0" fontId="46" fillId="0" borderId="0" xfId="7" applyFont="1" applyAlignment="1">
      <alignment horizontal="left" indent="2"/>
    </xf>
    <xf numFmtId="0" fontId="33" fillId="0" borderId="40" xfId="7" applyBorder="1" applyAlignment="1">
      <alignment horizontal="center"/>
    </xf>
    <xf numFmtId="0" fontId="27" fillId="0" borderId="40" xfId="7" quotePrefix="1" applyNumberFormat="1" applyFont="1" applyBorder="1" applyAlignment="1">
      <alignment horizontal="center"/>
    </xf>
    <xf numFmtId="0" fontId="27" fillId="0" borderId="40" xfId="7" quotePrefix="1" applyFont="1" applyBorder="1" applyAlignment="1">
      <alignment horizontal="center"/>
    </xf>
    <xf numFmtId="0" fontId="27" fillId="0" borderId="40" xfId="7" applyFont="1" applyBorder="1" applyAlignment="1">
      <alignment horizontal="center"/>
    </xf>
    <xf numFmtId="0" fontId="16" fillId="0" borderId="42" xfId="7" applyFont="1" applyBorder="1"/>
    <xf numFmtId="0" fontId="16" fillId="4" borderId="16" xfId="7" applyFont="1" applyFill="1" applyBorder="1" applyAlignment="1">
      <alignment horizontal="center"/>
    </xf>
    <xf numFmtId="0" fontId="16" fillId="4" borderId="15" xfId="7" applyFont="1" applyFill="1" applyBorder="1" applyAlignment="1">
      <alignment horizontal="center"/>
    </xf>
    <xf numFmtId="0" fontId="16" fillId="4" borderId="14" xfId="7" applyFont="1" applyFill="1" applyBorder="1" applyAlignment="1">
      <alignment horizontal="center"/>
    </xf>
    <xf numFmtId="0" fontId="16" fillId="4" borderId="23" xfId="7" applyFont="1" applyFill="1" applyBorder="1"/>
    <xf numFmtId="0" fontId="16" fillId="2" borderId="3" xfId="7" applyFont="1" applyFill="1" applyBorder="1" applyAlignment="1">
      <alignment horizontal="center"/>
    </xf>
    <xf numFmtId="0" fontId="16" fillId="2" borderId="13" xfId="7" applyFont="1" applyFill="1" applyBorder="1" applyAlignment="1">
      <alignment horizontal="center"/>
    </xf>
    <xf numFmtId="0" fontId="16" fillId="2" borderId="4" xfId="7" applyFont="1" applyFill="1" applyBorder="1" applyAlignment="1">
      <alignment horizontal="center"/>
    </xf>
    <xf numFmtId="0" fontId="27" fillId="0" borderId="0" xfId="7" applyFont="1" applyAlignment="1">
      <alignment horizontal="left" indent="1"/>
    </xf>
    <xf numFmtId="0" fontId="16" fillId="4" borderId="19" xfId="7" applyFont="1" applyFill="1" applyBorder="1"/>
    <xf numFmtId="0" fontId="16" fillId="2" borderId="12" xfId="7" applyFont="1" applyFill="1" applyBorder="1" applyAlignment="1">
      <alignment horizontal="center"/>
    </xf>
    <xf numFmtId="0" fontId="16" fillId="2" borderId="11" xfId="7" applyFont="1" applyFill="1" applyBorder="1" applyAlignment="1">
      <alignment horizontal="center"/>
    </xf>
    <xf numFmtId="0" fontId="16" fillId="2" borderId="10" xfId="7" applyFont="1" applyFill="1" applyBorder="1" applyAlignment="1">
      <alignment horizontal="center"/>
    </xf>
    <xf numFmtId="0" fontId="16" fillId="4" borderId="18" xfId="7" applyFont="1" applyFill="1" applyBorder="1"/>
    <xf numFmtId="0" fontId="16" fillId="2" borderId="43" xfId="7" applyFont="1" applyFill="1" applyBorder="1" applyAlignment="1">
      <alignment horizontal="center"/>
    </xf>
    <xf numFmtId="0" fontId="16" fillId="2" borderId="40" xfId="7" applyFont="1" applyFill="1" applyBorder="1" applyAlignment="1">
      <alignment horizontal="center"/>
    </xf>
    <xf numFmtId="0" fontId="16" fillId="2" borderId="44" xfId="7" applyFont="1" applyFill="1" applyBorder="1" applyAlignment="1">
      <alignment horizontal="center"/>
    </xf>
    <xf numFmtId="0" fontId="16" fillId="4" borderId="17" xfId="7" applyFont="1" applyFill="1" applyBorder="1"/>
    <xf numFmtId="0" fontId="16" fillId="2" borderId="5" xfId="7" applyFont="1" applyFill="1" applyBorder="1" applyAlignment="1">
      <alignment horizontal="center"/>
    </xf>
    <xf numFmtId="0" fontId="16" fillId="2" borderId="9" xfId="7" applyFont="1" applyFill="1" applyBorder="1" applyAlignment="1">
      <alignment horizontal="center"/>
    </xf>
    <xf numFmtId="0" fontId="16" fillId="2" borderId="6" xfId="7" applyFont="1" applyFill="1" applyBorder="1" applyAlignment="1">
      <alignment horizontal="center"/>
    </xf>
    <xf numFmtId="0" fontId="27" fillId="4" borderId="11" xfId="7" applyFont="1" applyFill="1" applyBorder="1"/>
    <xf numFmtId="165" fontId="27" fillId="0" borderId="11" xfId="7" applyNumberFormat="1" applyFont="1" applyBorder="1" applyAlignment="1">
      <alignment horizontal="right"/>
    </xf>
    <xf numFmtId="2" fontId="27" fillId="6" borderId="11" xfId="7" applyNumberFormat="1" applyFont="1" applyFill="1" applyBorder="1"/>
    <xf numFmtId="0" fontId="27" fillId="6" borderId="11" xfId="7" applyFont="1" applyFill="1" applyBorder="1"/>
    <xf numFmtId="0" fontId="47" fillId="0" borderId="0" xfId="7" quotePrefix="1" applyFont="1"/>
    <xf numFmtId="0" fontId="25" fillId="0" borderId="0" xfId="7" quotePrefix="1" applyFont="1"/>
    <xf numFmtId="0" fontId="2" fillId="0" borderId="0" xfId="0" applyFont="1" applyFill="1" applyBorder="1" applyAlignment="1">
      <alignment horizontal="left" indent="2"/>
    </xf>
    <xf numFmtId="0" fontId="0" fillId="2" borderId="23" xfId="0" applyFill="1" applyBorder="1" applyAlignment="1">
      <alignment horizontal="center"/>
    </xf>
    <xf numFmtId="0" fontId="0" fillId="2" borderId="55" xfId="0" applyFill="1" applyBorder="1" applyAlignment="1">
      <alignment horizontal="center"/>
    </xf>
    <xf numFmtId="0" fontId="0" fillId="3" borderId="56" xfId="0" applyFill="1" applyBorder="1" applyAlignment="1">
      <alignment horizontal="center"/>
    </xf>
    <xf numFmtId="0" fontId="0" fillId="3" borderId="57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49" fillId="0" borderId="42" xfId="5" applyFont="1" applyFill="1" applyBorder="1" applyAlignment="1">
      <alignment horizontal="left" vertical="center" indent="2"/>
    </xf>
    <xf numFmtId="0" fontId="48" fillId="0" borderId="0" xfId="5"/>
    <xf numFmtId="0" fontId="2" fillId="0" borderId="0" xfId="5" applyFont="1" applyFill="1" applyBorder="1" applyAlignment="1">
      <alignment horizontal="left" indent="2"/>
    </xf>
    <xf numFmtId="0" fontId="37" fillId="0" borderId="0" xfId="5" applyFont="1" applyFill="1" applyBorder="1" applyAlignment="1">
      <alignment horizontal="left" vertical="center" indent="2"/>
    </xf>
    <xf numFmtId="0" fontId="50" fillId="0" borderId="2" xfId="5" applyFont="1" applyBorder="1"/>
    <xf numFmtId="0" fontId="48" fillId="0" borderId="45" xfId="5" applyBorder="1"/>
    <xf numFmtId="0" fontId="48" fillId="0" borderId="47" xfId="5" applyBorder="1"/>
    <xf numFmtId="0" fontId="8" fillId="0" borderId="16" xfId="5" applyFont="1" applyBorder="1"/>
    <xf numFmtId="0" fontId="8" fillId="0" borderId="15" xfId="5" applyFont="1" applyBorder="1"/>
    <xf numFmtId="0" fontId="8" fillId="0" borderId="14" xfId="5" applyFont="1" applyBorder="1"/>
    <xf numFmtId="0" fontId="48" fillId="0" borderId="31" xfId="5" applyBorder="1"/>
    <xf numFmtId="0" fontId="48" fillId="0" borderId="32" xfId="5" applyBorder="1"/>
    <xf numFmtId="0" fontId="50" fillId="0" borderId="0" xfId="5" applyFont="1" applyBorder="1"/>
    <xf numFmtId="0" fontId="48" fillId="0" borderId="3" xfId="5" applyBorder="1"/>
    <xf numFmtId="0" fontId="48" fillId="0" borderId="12" xfId="5" applyBorder="1"/>
    <xf numFmtId="0" fontId="48" fillId="3" borderId="11" xfId="5" applyFill="1" applyBorder="1"/>
    <xf numFmtId="0" fontId="48" fillId="0" borderId="5" xfId="5" applyBorder="1"/>
    <xf numFmtId="0" fontId="48" fillId="0" borderId="0" xfId="5" applyBorder="1"/>
    <xf numFmtId="0" fontId="48" fillId="0" borderId="48" xfId="5" applyBorder="1"/>
    <xf numFmtId="0" fontId="48" fillId="0" borderId="49" xfId="5" applyBorder="1"/>
    <xf numFmtId="0" fontId="8" fillId="0" borderId="0" xfId="5" applyFont="1"/>
    <xf numFmtId="0" fontId="15" fillId="0" borderId="0" xfId="5" applyFont="1"/>
    <xf numFmtId="0" fontId="8" fillId="0" borderId="16" xfId="5" applyFont="1" applyFill="1" applyBorder="1"/>
    <xf numFmtId="0" fontId="8" fillId="0" borderId="14" xfId="5" applyFont="1" applyFill="1" applyBorder="1" applyAlignment="1">
      <alignment horizontal="center"/>
    </xf>
    <xf numFmtId="0" fontId="8" fillId="0" borderId="16" xfId="5" applyFont="1" applyFill="1" applyBorder="1" applyAlignment="1">
      <alignment horizontal="left"/>
    </xf>
    <xf numFmtId="0" fontId="8" fillId="0" borderId="15" xfId="5" applyFont="1" applyFill="1" applyBorder="1" applyAlignment="1">
      <alignment horizontal="center"/>
    </xf>
    <xf numFmtId="0" fontId="8" fillId="0" borderId="14" xfId="5" applyFont="1" applyFill="1" applyBorder="1"/>
    <xf numFmtId="0" fontId="15" fillId="0" borderId="23" xfId="5" applyFont="1" applyFill="1" applyBorder="1"/>
    <xf numFmtId="0" fontId="48" fillId="0" borderId="23" xfId="5" applyBorder="1" applyAlignment="1">
      <alignment horizontal="center"/>
    </xf>
    <xf numFmtId="0" fontId="15" fillId="2" borderId="3" xfId="5" applyFont="1" applyFill="1" applyBorder="1"/>
    <xf numFmtId="0" fontId="15" fillId="3" borderId="13" xfId="5" applyFont="1" applyFill="1" applyBorder="1" applyAlignment="1">
      <alignment horizontal="center"/>
    </xf>
    <xf numFmtId="2" fontId="15" fillId="2" borderId="13" xfId="5" applyNumberFormat="1" applyFont="1" applyFill="1" applyBorder="1"/>
    <xf numFmtId="2" fontId="15" fillId="3" borderId="4" xfId="5" applyNumberFormat="1" applyFont="1" applyFill="1" applyBorder="1"/>
    <xf numFmtId="0" fontId="15" fillId="0" borderId="19" xfId="5" applyFont="1" applyFill="1" applyBorder="1"/>
    <xf numFmtId="0" fontId="48" fillId="0" borderId="19" xfId="5" applyBorder="1" applyAlignment="1">
      <alignment horizontal="center"/>
    </xf>
    <xf numFmtId="0" fontId="15" fillId="2" borderId="12" xfId="5" applyFont="1" applyFill="1" applyBorder="1"/>
    <xf numFmtId="0" fontId="15" fillId="3" borderId="11" xfId="5" applyFont="1" applyFill="1" applyBorder="1" applyAlignment="1">
      <alignment horizontal="center"/>
    </xf>
    <xf numFmtId="2" fontId="15" fillId="2" borderId="11" xfId="5" applyNumberFormat="1" applyFont="1" applyFill="1" applyBorder="1"/>
    <xf numFmtId="2" fontId="15" fillId="3" borderId="10" xfId="5" applyNumberFormat="1" applyFont="1" applyFill="1" applyBorder="1"/>
    <xf numFmtId="0" fontId="15" fillId="0" borderId="18" xfId="5" applyFont="1" applyFill="1" applyBorder="1"/>
    <xf numFmtId="0" fontId="48" fillId="0" borderId="18" xfId="5" applyBorder="1" applyAlignment="1">
      <alignment horizontal="center"/>
    </xf>
    <xf numFmtId="0" fontId="15" fillId="0" borderId="17" xfId="5" applyFont="1" applyFill="1" applyBorder="1"/>
    <xf numFmtId="0" fontId="48" fillId="0" borderId="17" xfId="5" applyBorder="1" applyAlignment="1">
      <alignment horizontal="center"/>
    </xf>
    <xf numFmtId="0" fontId="15" fillId="2" borderId="5" xfId="5" applyFont="1" applyFill="1" applyBorder="1"/>
    <xf numFmtId="0" fontId="15" fillId="3" borderId="9" xfId="5" applyFont="1" applyFill="1" applyBorder="1"/>
    <xf numFmtId="0" fontId="15" fillId="2" borderId="9" xfId="5" applyFont="1" applyFill="1" applyBorder="1"/>
    <xf numFmtId="0" fontId="15" fillId="3" borderId="6" xfId="5" applyFont="1" applyFill="1" applyBorder="1"/>
    <xf numFmtId="0" fontId="8" fillId="0" borderId="8" xfId="5" applyFont="1" applyBorder="1" applyAlignment="1">
      <alignment horizontal="right"/>
    </xf>
    <xf numFmtId="2" fontId="15" fillId="3" borderId="7" xfId="5" applyNumberFormat="1" applyFont="1" applyFill="1" applyBorder="1"/>
    <xf numFmtId="0" fontId="36" fillId="0" borderId="0" xfId="2" applyAlignment="1" applyProtection="1"/>
    <xf numFmtId="0" fontId="35" fillId="0" borderId="0" xfId="7" applyFont="1" applyAlignment="1">
      <alignment vertical="center"/>
    </xf>
    <xf numFmtId="0" fontId="56" fillId="0" borderId="0" xfId="7" applyFont="1" applyFill="1" applyBorder="1" applyAlignment="1">
      <alignment horizontal="left" vertical="center" indent="1"/>
    </xf>
    <xf numFmtId="0" fontId="56" fillId="0" borderId="0" xfId="7" applyFont="1" applyAlignment="1">
      <alignment vertical="center"/>
    </xf>
    <xf numFmtId="0" fontId="16" fillId="0" borderId="0" xfId="7" applyFont="1" applyAlignment="1">
      <alignment horizontal="left" vertical="center" indent="2"/>
    </xf>
    <xf numFmtId="0" fontId="56" fillId="0" borderId="0" xfId="7" applyFont="1" applyAlignment="1">
      <alignment horizontal="left" vertical="center" indent="1"/>
    </xf>
    <xf numFmtId="0" fontId="27" fillId="0" borderId="0" xfId="7" applyFont="1" applyAlignment="1">
      <alignment vertical="center"/>
    </xf>
    <xf numFmtId="0" fontId="27" fillId="0" borderId="0" xfId="7" applyFont="1" applyAlignment="1">
      <alignment horizontal="left" vertical="center" indent="3"/>
    </xf>
    <xf numFmtId="0" fontId="27" fillId="0" borderId="0" xfId="7" applyFont="1" applyAlignment="1">
      <alignment horizontal="left" vertical="center" indent="4"/>
    </xf>
    <xf numFmtId="0" fontId="16" fillId="4" borderId="11" xfId="7" applyFont="1" applyFill="1" applyBorder="1" applyAlignment="1">
      <alignment horizontal="center" vertical="center"/>
    </xf>
    <xf numFmtId="0" fontId="16" fillId="4" borderId="11" xfId="7" applyFont="1" applyFill="1" applyBorder="1" applyAlignment="1">
      <alignment horizontal="left" vertical="center"/>
    </xf>
    <xf numFmtId="0" fontId="16" fillId="4" borderId="11" xfId="7" applyFont="1" applyFill="1" applyBorder="1" applyAlignment="1">
      <alignment horizontal="center" vertical="center" wrapText="1"/>
    </xf>
    <xf numFmtId="2" fontId="16" fillId="6" borderId="11" xfId="7" applyNumberFormat="1" applyFont="1" applyFill="1" applyBorder="1"/>
    <xf numFmtId="0" fontId="16" fillId="0" borderId="11" xfId="7" applyFont="1" applyFill="1" applyBorder="1" applyAlignment="1">
      <alignment horizontal="center"/>
    </xf>
    <xf numFmtId="2" fontId="27" fillId="0" borderId="11" xfId="7" applyNumberFormat="1" applyFont="1" applyBorder="1"/>
    <xf numFmtId="2" fontId="16" fillId="0" borderId="11" xfId="7" applyNumberFormat="1" applyFont="1" applyBorder="1"/>
    <xf numFmtId="0" fontId="16" fillId="0" borderId="0" xfId="7" quotePrefix="1" applyFont="1" applyAlignment="1">
      <alignment horizontal="left" indent="3"/>
    </xf>
    <xf numFmtId="0" fontId="16" fillId="0" borderId="0" xfId="7" quotePrefix="1" applyFont="1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7" fillId="0" borderId="11" xfId="0" applyFont="1" applyBorder="1"/>
    <xf numFmtId="0" fontId="0" fillId="0" borderId="11" xfId="0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49" fontId="0" fillId="0" borderId="11" xfId="0" applyNumberForma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7" fillId="0" borderId="11" xfId="0" applyFont="1" applyBorder="1" applyAlignment="1">
      <alignment horizontal="center" vertical="center"/>
    </xf>
    <xf numFmtId="0" fontId="0" fillId="3" borderId="10" xfId="0" applyNumberFormat="1" applyFill="1" applyBorder="1" applyAlignment="1">
      <alignment horizontal="center"/>
    </xf>
    <xf numFmtId="4" fontId="0" fillId="3" borderId="58" xfId="0" applyNumberFormat="1" applyFill="1" applyBorder="1"/>
    <xf numFmtId="4" fontId="0" fillId="3" borderId="10" xfId="0" applyNumberFormat="1" applyFill="1" applyBorder="1"/>
    <xf numFmtId="4" fontId="0" fillId="3" borderId="30" xfId="0" applyNumberFormat="1" applyFill="1" applyBorder="1"/>
    <xf numFmtId="4" fontId="0" fillId="3" borderId="6" xfId="0" applyNumberFormat="1" applyFill="1" applyBorder="1"/>
    <xf numFmtId="4" fontId="15" fillId="3" borderId="7" xfId="0" applyNumberFormat="1" applyFont="1" applyFill="1" applyBorder="1"/>
    <xf numFmtId="3" fontId="0" fillId="2" borderId="13" xfId="0" applyNumberFormat="1" applyFill="1" applyBorder="1"/>
    <xf numFmtId="3" fontId="0" fillId="2" borderId="11" xfId="0" applyNumberFormat="1" applyFill="1" applyBorder="1"/>
    <xf numFmtId="3" fontId="0" fillId="2" borderId="9" xfId="0" applyNumberFormat="1" applyFill="1" applyBorder="1"/>
    <xf numFmtId="3" fontId="15" fillId="3" borderId="7" xfId="0" applyNumberFormat="1" applyFont="1" applyFill="1" applyBorder="1"/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8" fillId="0" borderId="16" xfId="0" applyFont="1" applyFill="1" applyBorder="1" applyAlignment="1">
      <alignment horizontal="left" indent="2"/>
    </xf>
    <xf numFmtId="0" fontId="8" fillId="0" borderId="14" xfId="0" applyFont="1" applyFill="1" applyBorder="1" applyAlignment="1">
      <alignment horizontal="left" indent="2"/>
    </xf>
    <xf numFmtId="0" fontId="8" fillId="0" borderId="3" xfId="0" applyFont="1" applyBorder="1" applyAlignment="1">
      <alignment horizontal="left" indent="2"/>
    </xf>
    <xf numFmtId="0" fontId="8" fillId="0" borderId="4" xfId="0" applyFont="1" applyBorder="1" applyAlignment="1">
      <alignment horizontal="left" indent="2"/>
    </xf>
    <xf numFmtId="0" fontId="8" fillId="0" borderId="5" xfId="0" applyFont="1" applyBorder="1" applyAlignment="1">
      <alignment horizontal="left" indent="2"/>
    </xf>
    <xf numFmtId="0" fontId="8" fillId="0" borderId="6" xfId="0" applyFont="1" applyBorder="1" applyAlignment="1">
      <alignment horizontal="left" indent="2"/>
    </xf>
    <xf numFmtId="0" fontId="6" fillId="0" borderId="0" xfId="5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23" fillId="4" borderId="48" xfId="6" applyFont="1" applyFill="1" applyBorder="1" applyAlignment="1">
      <alignment horizontal="left"/>
    </xf>
    <xf numFmtId="0" fontId="23" fillId="4" borderId="2" xfId="6" applyFont="1" applyFill="1" applyBorder="1" applyAlignment="1">
      <alignment horizontal="left"/>
    </xf>
    <xf numFmtId="0" fontId="23" fillId="4" borderId="49" xfId="6" applyFont="1" applyFill="1" applyBorder="1" applyAlignment="1">
      <alignment horizontal="left"/>
    </xf>
    <xf numFmtId="0" fontId="23" fillId="4" borderId="45" xfId="6" applyFont="1" applyFill="1" applyBorder="1" applyAlignment="1">
      <alignment horizontal="left"/>
    </xf>
    <xf numFmtId="0" fontId="23" fillId="4" borderId="46" xfId="6" applyFont="1" applyFill="1" applyBorder="1" applyAlignment="1">
      <alignment horizontal="left"/>
    </xf>
    <xf numFmtId="0" fontId="23" fillId="4" borderId="47" xfId="6" applyFont="1" applyFill="1" applyBorder="1" applyAlignment="1">
      <alignment horizontal="left"/>
    </xf>
    <xf numFmtId="0" fontId="25" fillId="4" borderId="31" xfId="6" applyFont="1" applyFill="1" applyBorder="1" applyAlignment="1">
      <alignment horizontal="left"/>
    </xf>
    <xf numFmtId="0" fontId="23" fillId="4" borderId="0" xfId="6" applyFont="1" applyFill="1" applyBorder="1" applyAlignment="1">
      <alignment horizontal="left"/>
    </xf>
    <xf numFmtId="0" fontId="23" fillId="4" borderId="32" xfId="6" applyFont="1" applyFill="1" applyBorder="1" applyAlignment="1">
      <alignment horizontal="left"/>
    </xf>
    <xf numFmtId="0" fontId="23" fillId="4" borderId="31" xfId="6" applyFont="1" applyFill="1" applyBorder="1" applyAlignment="1">
      <alignment horizontal="left"/>
    </xf>
    <xf numFmtId="0" fontId="40" fillId="0" borderId="0" xfId="2" applyFont="1" applyAlignment="1" applyProtection="1">
      <alignment horizontal="center"/>
    </xf>
    <xf numFmtId="0" fontId="35" fillId="8" borderId="42" xfId="7" applyFont="1" applyFill="1" applyBorder="1" applyAlignment="1">
      <alignment horizontal="left" indent="1"/>
    </xf>
    <xf numFmtId="0" fontId="35" fillId="8" borderId="1" xfId="7" applyFont="1" applyFill="1" applyBorder="1" applyAlignment="1">
      <alignment horizontal="left" indent="1"/>
    </xf>
    <xf numFmtId="0" fontId="35" fillId="8" borderId="50" xfId="7" applyFont="1" applyFill="1" applyBorder="1" applyAlignment="1">
      <alignment horizontal="left" indent="1"/>
    </xf>
    <xf numFmtId="0" fontId="35" fillId="8" borderId="51" xfId="7" applyFont="1" applyFill="1" applyBorder="1" applyAlignment="1">
      <alignment horizontal="left" indent="1"/>
    </xf>
    <xf numFmtId="0" fontId="35" fillId="8" borderId="0" xfId="7" applyFont="1" applyFill="1" applyBorder="1" applyAlignment="1">
      <alignment horizontal="left" indent="1"/>
    </xf>
    <xf numFmtId="0" fontId="35" fillId="8" borderId="52" xfId="7" applyFont="1" applyFill="1" applyBorder="1" applyAlignment="1">
      <alignment horizontal="left" indent="1"/>
    </xf>
    <xf numFmtId="0" fontId="35" fillId="8" borderId="53" xfId="7" applyFont="1" applyFill="1" applyBorder="1" applyAlignment="1">
      <alignment horizontal="left" indent="1"/>
    </xf>
    <xf numFmtId="0" fontId="35" fillId="8" borderId="33" xfId="7" applyFont="1" applyFill="1" applyBorder="1" applyAlignment="1">
      <alignment horizontal="left" indent="1"/>
    </xf>
    <xf numFmtId="0" fontId="35" fillId="8" borderId="38" xfId="7" applyFont="1" applyFill="1" applyBorder="1" applyAlignment="1">
      <alignment horizontal="left" indent="1"/>
    </xf>
    <xf numFmtId="0" fontId="6" fillId="0" borderId="0" xfId="7" applyFont="1" applyFill="1" applyAlignment="1">
      <alignment horizontal="left" vertical="center" wrapText="1" indent="1"/>
    </xf>
    <xf numFmtId="0" fontId="5" fillId="0" borderId="0" xfId="7" applyFont="1" applyFill="1" applyAlignment="1">
      <alignment horizontal="left" vertical="center" wrapText="1" indent="2"/>
    </xf>
    <xf numFmtId="0" fontId="6" fillId="0" borderId="0" xfId="7" applyFont="1" applyFill="1" applyAlignment="1">
      <alignment horizontal="left" vertical="center" wrapText="1" indent="2"/>
    </xf>
    <xf numFmtId="0" fontId="16" fillId="0" borderId="33" xfId="7" applyFont="1" applyBorder="1" applyAlignment="1">
      <alignment horizontal="center"/>
    </xf>
    <xf numFmtId="0" fontId="16" fillId="0" borderId="0" xfId="7" applyFont="1" applyAlignment="1">
      <alignment horizontal="center"/>
    </xf>
    <xf numFmtId="0" fontId="35" fillId="2" borderId="41" xfId="7" applyFont="1" applyFill="1" applyBorder="1" applyAlignment="1">
      <alignment horizontal="center" vertical="center"/>
    </xf>
    <xf numFmtId="0" fontId="35" fillId="2" borderId="54" xfId="7" applyFont="1" applyFill="1" applyBorder="1" applyAlignment="1">
      <alignment horizontal="center" vertical="center"/>
    </xf>
    <xf numFmtId="0" fontId="35" fillId="2" borderId="39" xfId="7" applyFont="1" applyFill="1" applyBorder="1" applyAlignment="1">
      <alignment horizontal="center" vertical="center"/>
    </xf>
    <xf numFmtId="0" fontId="5" fillId="0" borderId="0" xfId="7" applyFont="1" applyAlignment="1">
      <alignment horizontal="left" vertical="center" wrapText="1"/>
    </xf>
    <xf numFmtId="0" fontId="33" fillId="0" borderId="0" xfId="7" applyAlignment="1">
      <alignment wrapText="1"/>
    </xf>
    <xf numFmtId="0" fontId="35" fillId="0" borderId="0" xfId="7" applyFont="1" applyFill="1" applyBorder="1" applyAlignment="1">
      <alignment horizontal="center"/>
    </xf>
    <xf numFmtId="0" fontId="35" fillId="0" borderId="0" xfId="7" applyFont="1" applyBorder="1" applyAlignment="1">
      <alignment horizontal="center"/>
    </xf>
    <xf numFmtId="0" fontId="5" fillId="0" borderId="0" xfId="7" quotePrefix="1" applyFont="1" applyAlignment="1">
      <alignment horizontal="left" vertical="center" wrapText="1"/>
    </xf>
    <xf numFmtId="0" fontId="35" fillId="2" borderId="41" xfId="7" applyFont="1" applyFill="1" applyBorder="1" applyAlignment="1">
      <alignment horizontal="left" vertical="center" indent="1"/>
    </xf>
    <xf numFmtId="0" fontId="35" fillId="2" borderId="54" xfId="7" applyFont="1" applyFill="1" applyBorder="1" applyAlignment="1">
      <alignment horizontal="left" vertical="center" indent="1"/>
    </xf>
    <xf numFmtId="0" fontId="35" fillId="2" borderId="39" xfId="7" applyFont="1" applyFill="1" applyBorder="1" applyAlignment="1">
      <alignment horizontal="left" vertical="center" indent="1"/>
    </xf>
    <xf numFmtId="0" fontId="16" fillId="0" borderId="0" xfId="7" applyFont="1" applyAlignment="1">
      <alignment horizontal="left" vertical="center" wrapText="1"/>
    </xf>
    <xf numFmtId="0" fontId="57" fillId="0" borderId="0" xfId="7" applyFont="1" applyAlignment="1">
      <alignment horizontal="left" vertical="center" wrapText="1" indent="3"/>
    </xf>
    <xf numFmtId="0" fontId="33" fillId="0" borderId="0" xfId="7" applyAlignment="1">
      <alignment horizontal="left" vertical="center" wrapText="1" indent="3"/>
    </xf>
    <xf numFmtId="0" fontId="16" fillId="0" borderId="0" xfId="7" applyFont="1" applyAlignment="1">
      <alignment horizontal="left" vertical="center" wrapText="1" indent="4"/>
    </xf>
    <xf numFmtId="0" fontId="7" fillId="0" borderId="0" xfId="0" applyFont="1" applyFill="1" applyAlignment="1">
      <alignment horizontal="center" vertical="center" wrapText="1"/>
    </xf>
    <xf numFmtId="0" fontId="0" fillId="0" borderId="11" xfId="0" applyBorder="1"/>
    <xf numFmtId="9" fontId="0" fillId="0" borderId="11" xfId="0" applyNumberFormat="1" applyBorder="1"/>
    <xf numFmtId="0" fontId="8" fillId="10" borderId="11" xfId="0" applyFont="1" applyFill="1" applyBorder="1" applyAlignment="1">
      <alignment horizontal="center"/>
    </xf>
    <xf numFmtId="9" fontId="15" fillId="3" borderId="11" xfId="11" applyFont="1" applyFill="1" applyBorder="1"/>
    <xf numFmtId="2" fontId="15" fillId="3" borderId="10" xfId="0" applyNumberFormat="1" applyFont="1" applyFill="1" applyBorder="1"/>
    <xf numFmtId="4" fontId="15" fillId="3" borderId="11" xfId="0" applyNumberFormat="1" applyFont="1" applyFill="1" applyBorder="1"/>
  </cellXfs>
  <cellStyles count="12">
    <cellStyle name="Hyperlink" xfId="1" builtinId="8"/>
    <cellStyle name="Hyperlink 2" xfId="2"/>
    <cellStyle name="Kesk" xfId="3"/>
    <cellStyle name="Normal" xfId="0" builtinId="0"/>
    <cellStyle name="Normal 2" xfId="4"/>
    <cellStyle name="Normal 3" xfId="5"/>
    <cellStyle name="Normal_ARVE" xfId="6"/>
    <cellStyle name="Normal_Loeng_1_7" xfId="7"/>
    <cellStyle name="Normal_Sheet1" xfId="8"/>
    <cellStyle name="Pealkiri" xfId="9"/>
    <cellStyle name="Percent" xfId="11" builtinId="5"/>
    <cellStyle name="Suur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20</xdr:row>
      <xdr:rowOff>57150</xdr:rowOff>
    </xdr:from>
    <xdr:to>
      <xdr:col>3</xdr:col>
      <xdr:colOff>114300</xdr:colOff>
      <xdr:row>26</xdr:row>
      <xdr:rowOff>66675</xdr:rowOff>
    </xdr:to>
    <xdr:sp macro="" textlink="">
      <xdr:nvSpPr>
        <xdr:cNvPr id="7178" name="Line 2"/>
        <xdr:cNvSpPr>
          <a:spLocks noChangeShapeType="1"/>
        </xdr:cNvSpPr>
      </xdr:nvSpPr>
      <xdr:spPr bwMode="auto">
        <a:xfrm>
          <a:off x="2276475" y="4438650"/>
          <a:ext cx="0" cy="12001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20</xdr:row>
      <xdr:rowOff>123825</xdr:rowOff>
    </xdr:from>
    <xdr:to>
      <xdr:col>4</xdr:col>
      <xdr:colOff>438150</xdr:colOff>
      <xdr:row>20</xdr:row>
      <xdr:rowOff>123825</xdr:rowOff>
    </xdr:to>
    <xdr:sp macro="" textlink="">
      <xdr:nvSpPr>
        <xdr:cNvPr id="8263" name="Line 1"/>
        <xdr:cNvSpPr>
          <a:spLocks noChangeShapeType="1"/>
        </xdr:cNvSpPr>
      </xdr:nvSpPr>
      <xdr:spPr bwMode="auto">
        <a:xfrm>
          <a:off x="1905000" y="5172075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95250</xdr:colOff>
      <xdr:row>31</xdr:row>
      <xdr:rowOff>85725</xdr:rowOff>
    </xdr:from>
    <xdr:to>
      <xdr:col>2</xdr:col>
      <xdr:colOff>95250</xdr:colOff>
      <xdr:row>34</xdr:row>
      <xdr:rowOff>133350</xdr:rowOff>
    </xdr:to>
    <xdr:sp macro="" textlink="">
      <xdr:nvSpPr>
        <xdr:cNvPr id="8264" name="Line 2"/>
        <xdr:cNvSpPr>
          <a:spLocks noChangeShapeType="1"/>
        </xdr:cNvSpPr>
      </xdr:nvSpPr>
      <xdr:spPr bwMode="auto">
        <a:xfrm>
          <a:off x="1476375" y="728662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152400</xdr:colOff>
      <xdr:row>32</xdr:row>
      <xdr:rowOff>180975</xdr:rowOff>
    </xdr:from>
    <xdr:to>
      <xdr:col>7</xdr:col>
      <xdr:colOff>466725</xdr:colOff>
      <xdr:row>35</xdr:row>
      <xdr:rowOff>219075</xdr:rowOff>
    </xdr:to>
    <xdr:sp macro="" textlink="">
      <xdr:nvSpPr>
        <xdr:cNvPr id="8265" name="Line 3"/>
        <xdr:cNvSpPr>
          <a:spLocks noChangeShapeType="1"/>
        </xdr:cNvSpPr>
      </xdr:nvSpPr>
      <xdr:spPr bwMode="auto">
        <a:xfrm>
          <a:off x="2895600" y="7572375"/>
          <a:ext cx="240030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4</xdr:col>
      <xdr:colOff>38100</xdr:colOff>
      <xdr:row>31</xdr:row>
      <xdr:rowOff>9525</xdr:rowOff>
    </xdr:from>
    <xdr:to>
      <xdr:col>4</xdr:col>
      <xdr:colOff>114300</xdr:colOff>
      <xdr:row>34</xdr:row>
      <xdr:rowOff>142875</xdr:rowOff>
    </xdr:to>
    <xdr:sp macro="" textlink="">
      <xdr:nvSpPr>
        <xdr:cNvPr id="8266" name="AutoShape 4"/>
        <xdr:cNvSpPr>
          <a:spLocks/>
        </xdr:cNvSpPr>
      </xdr:nvSpPr>
      <xdr:spPr bwMode="auto">
        <a:xfrm>
          <a:off x="2781300" y="7210425"/>
          <a:ext cx="76200" cy="704850"/>
        </a:xfrm>
        <a:prstGeom prst="rightBrace">
          <a:avLst>
            <a:gd name="adj1" fmla="val 770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161925</xdr:colOff>
      <xdr:row>40</xdr:row>
      <xdr:rowOff>161925</xdr:rowOff>
    </xdr:from>
    <xdr:to>
      <xdr:col>5</xdr:col>
      <xdr:colOff>161925</xdr:colOff>
      <xdr:row>42</xdr:row>
      <xdr:rowOff>142875</xdr:rowOff>
    </xdr:to>
    <xdr:sp macro="" textlink="">
      <xdr:nvSpPr>
        <xdr:cNvPr id="8267" name="Line 5"/>
        <xdr:cNvSpPr>
          <a:spLocks noChangeShapeType="1"/>
        </xdr:cNvSpPr>
      </xdr:nvSpPr>
      <xdr:spPr bwMode="auto">
        <a:xfrm>
          <a:off x="3514725" y="9153525"/>
          <a:ext cx="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561975</xdr:colOff>
      <xdr:row>42</xdr:row>
      <xdr:rowOff>152400</xdr:rowOff>
    </xdr:from>
    <xdr:to>
      <xdr:col>1</xdr:col>
      <xdr:colOff>561975</xdr:colOff>
      <xdr:row>46</xdr:row>
      <xdr:rowOff>95250</xdr:rowOff>
    </xdr:to>
    <xdr:sp macro="" textlink="">
      <xdr:nvSpPr>
        <xdr:cNvPr id="8268" name="Line 6"/>
        <xdr:cNvSpPr>
          <a:spLocks noChangeShapeType="1"/>
        </xdr:cNvSpPr>
      </xdr:nvSpPr>
      <xdr:spPr bwMode="auto">
        <a:xfrm>
          <a:off x="1171575" y="9544050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46</xdr:row>
      <xdr:rowOff>76200</xdr:rowOff>
    </xdr:from>
    <xdr:to>
      <xdr:col>5</xdr:col>
      <xdr:colOff>123825</xdr:colOff>
      <xdr:row>51</xdr:row>
      <xdr:rowOff>0</xdr:rowOff>
    </xdr:to>
    <xdr:sp macro="" textlink="">
      <xdr:nvSpPr>
        <xdr:cNvPr id="8269" name="Line 7"/>
        <xdr:cNvSpPr>
          <a:spLocks noChangeShapeType="1"/>
        </xdr:cNvSpPr>
      </xdr:nvSpPr>
      <xdr:spPr bwMode="auto">
        <a:xfrm flipV="1">
          <a:off x="3476625" y="10277475"/>
          <a:ext cx="0" cy="923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400050</xdr:colOff>
      <xdr:row>56</xdr:row>
      <xdr:rowOff>19050</xdr:rowOff>
    </xdr:from>
    <xdr:to>
      <xdr:col>4</xdr:col>
      <xdr:colOff>400050</xdr:colOff>
      <xdr:row>62</xdr:row>
      <xdr:rowOff>104775</xdr:rowOff>
    </xdr:to>
    <xdr:sp macro="" textlink="">
      <xdr:nvSpPr>
        <xdr:cNvPr id="8270" name="Line 8"/>
        <xdr:cNvSpPr>
          <a:spLocks noChangeShapeType="1"/>
        </xdr:cNvSpPr>
      </xdr:nvSpPr>
      <xdr:spPr bwMode="auto">
        <a:xfrm flipV="1">
          <a:off x="3143250" y="12144375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21</xdr:row>
      <xdr:rowOff>38100</xdr:rowOff>
    </xdr:from>
    <xdr:to>
      <xdr:col>2</xdr:col>
      <xdr:colOff>600075</xdr:colOff>
      <xdr:row>25</xdr:row>
      <xdr:rowOff>9525</xdr:rowOff>
    </xdr:to>
    <xdr:sp macro="" textlink="">
      <xdr:nvSpPr>
        <xdr:cNvPr id="11277" name="Line 1"/>
        <xdr:cNvSpPr>
          <a:spLocks noChangeShapeType="1"/>
        </xdr:cNvSpPr>
      </xdr:nvSpPr>
      <xdr:spPr bwMode="auto">
        <a:xfrm flipV="1">
          <a:off x="1514475" y="5791200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228600</xdr:colOff>
      <xdr:row>21</xdr:row>
      <xdr:rowOff>76200</xdr:rowOff>
    </xdr:from>
    <xdr:to>
      <xdr:col>3</xdr:col>
      <xdr:colOff>228600</xdr:colOff>
      <xdr:row>24</xdr:row>
      <xdr:rowOff>9525</xdr:rowOff>
    </xdr:to>
    <xdr:sp macro="" textlink="">
      <xdr:nvSpPr>
        <xdr:cNvPr id="11278" name="Line 2"/>
        <xdr:cNvSpPr>
          <a:spLocks noChangeShapeType="1"/>
        </xdr:cNvSpPr>
      </xdr:nvSpPr>
      <xdr:spPr bwMode="auto">
        <a:xfrm flipV="1">
          <a:off x="2686050" y="5829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295275</xdr:colOff>
      <xdr:row>21</xdr:row>
      <xdr:rowOff>95250</xdr:rowOff>
    </xdr:from>
    <xdr:to>
      <xdr:col>4</xdr:col>
      <xdr:colOff>295275</xdr:colOff>
      <xdr:row>23</xdr:row>
      <xdr:rowOff>38100</xdr:rowOff>
    </xdr:to>
    <xdr:sp macro="" textlink="">
      <xdr:nvSpPr>
        <xdr:cNvPr id="11279" name="Line 3"/>
        <xdr:cNvSpPr>
          <a:spLocks noChangeShapeType="1"/>
        </xdr:cNvSpPr>
      </xdr:nvSpPr>
      <xdr:spPr bwMode="auto">
        <a:xfrm flipV="1">
          <a:off x="3267075" y="5848350"/>
          <a:ext cx="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8"/>
  <sheetViews>
    <sheetView zoomScale="130" zoomScaleNormal="130" workbookViewId="0">
      <selection activeCell="B7" sqref="B7:I7"/>
    </sheetView>
  </sheetViews>
  <sheetFormatPr defaultRowHeight="12.75" x14ac:dyDescent="0.2"/>
  <cols>
    <col min="1" max="1" width="26.5703125" customWidth="1"/>
    <col min="2" max="2" width="12.140625" style="369" customWidth="1"/>
    <col min="3" max="3" width="34.28515625" customWidth="1"/>
    <col min="5" max="5" width="15.85546875" customWidth="1"/>
    <col min="7" max="7" width="25.7109375" customWidth="1"/>
    <col min="8" max="8" width="26.140625" customWidth="1"/>
    <col min="9" max="9" width="29.5703125" customWidth="1"/>
  </cols>
  <sheetData>
    <row r="3" spans="1:9" x14ac:dyDescent="0.2">
      <c r="H3" s="370" t="s">
        <v>381</v>
      </c>
      <c r="I3" s="370" t="s">
        <v>384</v>
      </c>
    </row>
    <row r="4" spans="1:9" ht="38.25" x14ac:dyDescent="0.2">
      <c r="A4" s="375" t="s">
        <v>368</v>
      </c>
      <c r="B4" s="372" t="s">
        <v>369</v>
      </c>
      <c r="C4" s="373" t="s">
        <v>391</v>
      </c>
      <c r="D4" s="373" t="s">
        <v>396</v>
      </c>
      <c r="E4" s="373" t="s">
        <v>397</v>
      </c>
      <c r="F4" s="373"/>
      <c r="G4" s="371"/>
      <c r="H4" s="371"/>
      <c r="I4" s="371"/>
    </row>
    <row r="5" spans="1:9" ht="63.75" x14ac:dyDescent="0.2">
      <c r="A5" s="387" t="s">
        <v>394</v>
      </c>
      <c r="B5" s="372" t="s">
        <v>370</v>
      </c>
      <c r="C5" s="373" t="s">
        <v>392</v>
      </c>
      <c r="D5" s="373" t="s">
        <v>372</v>
      </c>
      <c r="E5" s="373" t="s">
        <v>178</v>
      </c>
      <c r="F5" s="373"/>
      <c r="G5" s="371"/>
      <c r="H5" s="374" t="s">
        <v>389</v>
      </c>
      <c r="I5" s="373" t="s">
        <v>390</v>
      </c>
    </row>
    <row r="6" spans="1:9" ht="89.25" x14ac:dyDescent="0.2">
      <c r="A6" s="388"/>
      <c r="B6" s="372" t="s">
        <v>294</v>
      </c>
      <c r="C6" s="374" t="s">
        <v>376</v>
      </c>
      <c r="D6" s="374" t="s">
        <v>372</v>
      </c>
      <c r="E6" s="374" t="s">
        <v>373</v>
      </c>
      <c r="F6" s="374" t="s">
        <v>382</v>
      </c>
      <c r="G6" s="374" t="s">
        <v>374</v>
      </c>
      <c r="H6" s="374" t="s">
        <v>388</v>
      </c>
      <c r="I6" s="374" t="s">
        <v>385</v>
      </c>
    </row>
    <row r="7" spans="1:9" ht="76.5" x14ac:dyDescent="0.2">
      <c r="A7" s="388"/>
      <c r="B7" s="386" t="s">
        <v>395</v>
      </c>
      <c r="C7" s="374" t="s">
        <v>380</v>
      </c>
      <c r="D7" s="374" t="s">
        <v>372</v>
      </c>
      <c r="E7" s="374" t="s">
        <v>387</v>
      </c>
      <c r="F7" s="374"/>
      <c r="G7" s="374"/>
      <c r="H7" s="374" t="s">
        <v>383</v>
      </c>
      <c r="I7" s="374" t="s">
        <v>386</v>
      </c>
    </row>
    <row r="8" spans="1:9" ht="25.5" x14ac:dyDescent="0.2">
      <c r="A8" s="388"/>
      <c r="B8" s="372" t="s">
        <v>371</v>
      </c>
      <c r="C8" s="374" t="s">
        <v>375</v>
      </c>
      <c r="D8" s="374" t="s">
        <v>372</v>
      </c>
      <c r="E8" s="374" t="s">
        <v>373</v>
      </c>
      <c r="F8" s="374"/>
      <c r="G8" s="374"/>
      <c r="H8" s="374"/>
      <c r="I8" s="374" t="s">
        <v>393</v>
      </c>
    </row>
  </sheetData>
  <mergeCells count="1">
    <mergeCell ref="A5:A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7"/>
  <sheetViews>
    <sheetView topLeftCell="A3" zoomScale="160" zoomScaleNormal="160" workbookViewId="0">
      <selection activeCell="G20" sqref="G20"/>
    </sheetView>
  </sheetViews>
  <sheetFormatPr defaultRowHeight="12.75" x14ac:dyDescent="0.2"/>
  <cols>
    <col min="1" max="1" width="10.7109375" bestFit="1" customWidth="1"/>
    <col min="5" max="5" width="15.85546875" customWidth="1"/>
    <col min="6" max="6" width="15.140625" customWidth="1"/>
    <col min="7" max="7" width="33" style="2" bestFit="1" customWidth="1"/>
    <col min="8" max="8" width="11.28515625" customWidth="1"/>
    <col min="10" max="10" width="17.140625" customWidth="1"/>
    <col min="11" max="11" width="13" customWidth="1"/>
    <col min="12" max="12" width="44.28515625" customWidth="1"/>
    <col min="14" max="14" width="21.28515625" customWidth="1"/>
    <col min="15" max="15" width="28.140625" customWidth="1"/>
    <col min="16" max="16" width="21.28515625" customWidth="1"/>
    <col min="17" max="17" width="34.85546875" customWidth="1"/>
    <col min="18" max="18" width="41.42578125" customWidth="1"/>
  </cols>
  <sheetData>
    <row r="1" spans="1:18" ht="20.25" x14ac:dyDescent="0.3">
      <c r="A1" s="1" t="s">
        <v>284</v>
      </c>
    </row>
    <row r="2" spans="1:18" s="3" customFormat="1" ht="20.25" x14ac:dyDescent="0.3">
      <c r="A2" s="293" t="s">
        <v>0</v>
      </c>
      <c r="G2" s="4"/>
    </row>
    <row r="3" spans="1:18" ht="26.25" customHeight="1" x14ac:dyDescent="0.25">
      <c r="E3" s="389" t="s">
        <v>1</v>
      </c>
      <c r="F3" s="389"/>
      <c r="I3" t="str">
        <f>INDEX(Inglise,3)</f>
        <v>horse</v>
      </c>
    </row>
    <row r="4" spans="1:18" ht="13.5" thickBot="1" x14ac:dyDescent="0.25">
      <c r="A4" s="6" t="s">
        <v>2</v>
      </c>
      <c r="B4" s="6" t="s">
        <v>3</v>
      </c>
      <c r="E4" s="7" t="s">
        <v>2</v>
      </c>
      <c r="F4" s="7" t="s">
        <v>3</v>
      </c>
      <c r="H4" s="7"/>
      <c r="L4" s="367"/>
      <c r="M4" s="367"/>
      <c r="N4" s="367"/>
      <c r="O4" s="367"/>
    </row>
    <row r="5" spans="1:18" x14ac:dyDescent="0.2">
      <c r="A5" t="s">
        <v>4</v>
      </c>
      <c r="B5" t="s">
        <v>5</v>
      </c>
      <c r="D5" s="8" t="s">
        <v>6</v>
      </c>
      <c r="E5" s="295" t="s">
        <v>45</v>
      </c>
      <c r="F5" s="294" t="s">
        <v>8</v>
      </c>
      <c r="G5" s="10" t="s">
        <v>9</v>
      </c>
      <c r="H5" s="11"/>
      <c r="J5" s="390"/>
      <c r="L5" s="367"/>
      <c r="M5" s="367"/>
      <c r="N5" s="367"/>
      <c r="O5" s="367"/>
      <c r="Q5" s="368"/>
      <c r="R5" s="367"/>
    </row>
    <row r="6" spans="1:18" x14ac:dyDescent="0.2">
      <c r="A6" t="s">
        <v>10</v>
      </c>
      <c r="B6" t="s">
        <v>11</v>
      </c>
      <c r="D6" s="8" t="s">
        <v>12</v>
      </c>
      <c r="E6" s="296">
        <f>MATCH(E5,Eesti,0)</f>
        <v>18</v>
      </c>
      <c r="F6" s="298"/>
      <c r="G6" s="10" t="s">
        <v>13</v>
      </c>
      <c r="H6" s="12"/>
      <c r="J6" s="390"/>
      <c r="L6" s="368"/>
      <c r="M6" s="368"/>
      <c r="N6" s="368"/>
      <c r="O6" s="368"/>
      <c r="P6" s="368"/>
      <c r="Q6" s="368"/>
      <c r="R6" s="368"/>
    </row>
    <row r="7" spans="1:18" ht="13.5" thickBot="1" x14ac:dyDescent="0.25">
      <c r="A7" t="s">
        <v>14</v>
      </c>
      <c r="B7" t="s">
        <v>15</v>
      </c>
      <c r="D7" s="8" t="s">
        <v>16</v>
      </c>
      <c r="E7" s="297" t="str">
        <f>INDEX(Inglise,E6)</f>
        <v>door</v>
      </c>
      <c r="F7" s="299"/>
      <c r="G7" s="10" t="s">
        <v>17</v>
      </c>
      <c r="J7" s="390"/>
      <c r="L7" s="368"/>
      <c r="M7" s="368"/>
      <c r="N7" s="368"/>
      <c r="O7" s="368"/>
      <c r="P7" s="368"/>
      <c r="Q7" s="368"/>
      <c r="R7" s="368"/>
    </row>
    <row r="8" spans="1:18" x14ac:dyDescent="0.2">
      <c r="A8" t="s">
        <v>18</v>
      </c>
      <c r="B8" t="s">
        <v>19</v>
      </c>
      <c r="J8" s="390"/>
      <c r="L8" s="368"/>
      <c r="M8" s="368"/>
      <c r="N8" s="368"/>
      <c r="O8" s="368"/>
      <c r="P8" s="368"/>
      <c r="Q8" s="368"/>
    </row>
    <row r="9" spans="1:18" x14ac:dyDescent="0.2">
      <c r="A9" t="s">
        <v>20</v>
      </c>
      <c r="B9" t="s">
        <v>21</v>
      </c>
      <c r="L9" s="368"/>
      <c r="M9" s="368"/>
      <c r="N9" s="368"/>
      <c r="O9" s="368"/>
      <c r="P9" s="368"/>
      <c r="Q9" s="368"/>
    </row>
    <row r="10" spans="1:18" ht="13.5" thickBot="1" x14ac:dyDescent="0.25">
      <c r="A10" t="s">
        <v>22</v>
      </c>
      <c r="B10" t="s">
        <v>23</v>
      </c>
      <c r="E10" s="7" t="s">
        <v>2</v>
      </c>
      <c r="F10" s="7" t="s">
        <v>3</v>
      </c>
      <c r="G10" s="13"/>
    </row>
    <row r="11" spans="1:18" x14ac:dyDescent="0.2">
      <c r="A11" t="s">
        <v>24</v>
      </c>
      <c r="B11" t="s">
        <v>25</v>
      </c>
      <c r="D11" s="8" t="s">
        <v>6</v>
      </c>
      <c r="E11" s="9" t="s">
        <v>26</v>
      </c>
      <c r="F11" s="14" t="s">
        <v>15</v>
      </c>
      <c r="G11" s="15"/>
      <c r="I11" t="str">
        <f>INDEX(sõnastik,3,2)</f>
        <v>horse</v>
      </c>
    </row>
    <row r="12" spans="1:18" ht="13.5" thickBot="1" x14ac:dyDescent="0.25">
      <c r="A12" t="s">
        <v>26</v>
      </c>
      <c r="B12" t="s">
        <v>8</v>
      </c>
      <c r="D12" s="8" t="s">
        <v>16</v>
      </c>
      <c r="E12" s="16" t="str">
        <f>INDEX(Inglise,MATCH(E11,Eesti,0))</f>
        <v>dog</v>
      </c>
      <c r="F12" s="17"/>
      <c r="G12" s="18" t="s">
        <v>27</v>
      </c>
    </row>
    <row r="13" spans="1:18" x14ac:dyDescent="0.2">
      <c r="A13" t="s">
        <v>7</v>
      </c>
      <c r="B13" t="s">
        <v>28</v>
      </c>
    </row>
    <row r="14" spans="1:18" x14ac:dyDescent="0.2">
      <c r="A14" t="s">
        <v>29</v>
      </c>
      <c r="B14" t="s">
        <v>30</v>
      </c>
    </row>
    <row r="15" spans="1:18" x14ac:dyDescent="0.2">
      <c r="A15" t="s">
        <v>31</v>
      </c>
      <c r="B15" t="s">
        <v>32</v>
      </c>
      <c r="H15">
        <f>MATCH(I11,Inglise,0)</f>
        <v>3</v>
      </c>
    </row>
    <row r="16" spans="1:18" x14ac:dyDescent="0.2">
      <c r="A16" t="s">
        <v>33</v>
      </c>
      <c r="B16" t="s">
        <v>34</v>
      </c>
    </row>
    <row r="17" spans="1:5" x14ac:dyDescent="0.2">
      <c r="A17" t="s">
        <v>35</v>
      </c>
      <c r="B17" t="s">
        <v>36</v>
      </c>
    </row>
    <row r="18" spans="1:5" x14ac:dyDescent="0.2">
      <c r="A18" t="s">
        <v>37</v>
      </c>
      <c r="B18" t="s">
        <v>38</v>
      </c>
    </row>
    <row r="19" spans="1:5" x14ac:dyDescent="0.2">
      <c r="A19" t="s">
        <v>39</v>
      </c>
      <c r="B19" t="s">
        <v>40</v>
      </c>
    </row>
    <row r="20" spans="1:5" x14ac:dyDescent="0.2">
      <c r="A20" t="s">
        <v>41</v>
      </c>
      <c r="B20" t="s">
        <v>42</v>
      </c>
    </row>
    <row r="21" spans="1:5" x14ac:dyDescent="0.2">
      <c r="A21" t="s">
        <v>43</v>
      </c>
      <c r="B21" t="s">
        <v>44</v>
      </c>
    </row>
    <row r="22" spans="1:5" x14ac:dyDescent="0.2">
      <c r="A22" t="s">
        <v>45</v>
      </c>
      <c r="B22" t="s">
        <v>46</v>
      </c>
    </row>
    <row r="23" spans="1:5" x14ac:dyDescent="0.2">
      <c r="A23" t="s">
        <v>47</v>
      </c>
      <c r="B23" t="s">
        <v>48</v>
      </c>
    </row>
    <row r="26" spans="1:5" x14ac:dyDescent="0.2">
      <c r="B26" t="s">
        <v>377</v>
      </c>
    </row>
    <row r="27" spans="1:5" x14ac:dyDescent="0.2">
      <c r="B27" t="s">
        <v>378</v>
      </c>
      <c r="E27" t="s">
        <v>379</v>
      </c>
    </row>
  </sheetData>
  <mergeCells count="2">
    <mergeCell ref="E3:F3"/>
    <mergeCell ref="J5:J8"/>
  </mergeCells>
  <dataValidations count="2">
    <dataValidation type="list" allowBlank="1" showInputMessage="1" showErrorMessage="1" sqref="E5">
      <formula1>$A$5:$A$41</formula1>
    </dataValidation>
    <dataValidation type="list" allowBlank="1" showInputMessage="1" showErrorMessage="1" sqref="F5">
      <formula1>$B$5:$B$32</formula1>
    </dataValidation>
  </dataValidations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5"/>
  <sheetViews>
    <sheetView topLeftCell="A13" zoomScale="160" zoomScaleNormal="160" workbookViewId="0">
      <selection activeCell="F28" sqref="F28"/>
    </sheetView>
  </sheetViews>
  <sheetFormatPr defaultRowHeight="12.75" x14ac:dyDescent="0.2"/>
  <cols>
    <col min="1" max="1" width="11.85546875" customWidth="1"/>
    <col min="2" max="2" width="10" bestFit="1" customWidth="1"/>
    <col min="3" max="3" width="2.42578125" customWidth="1"/>
    <col min="4" max="4" width="12.140625" customWidth="1"/>
    <col min="5" max="5" width="19.5703125" customWidth="1"/>
    <col min="6" max="6" width="18.140625" customWidth="1"/>
    <col min="7" max="7" width="23.42578125" customWidth="1"/>
    <col min="8" max="8" width="13.140625" bestFit="1" customWidth="1"/>
  </cols>
  <sheetData>
    <row r="1" spans="1:8" ht="18" x14ac:dyDescent="0.25">
      <c r="E1" s="389" t="s">
        <v>95</v>
      </c>
      <c r="F1" s="389"/>
    </row>
    <row r="2" spans="1:8" s="62" customFormat="1" ht="30" customHeight="1" thickBot="1" x14ac:dyDescent="0.25">
      <c r="A2" s="63" t="s">
        <v>94</v>
      </c>
      <c r="B2" s="63" t="s">
        <v>93</v>
      </c>
      <c r="E2" s="62" t="s">
        <v>92</v>
      </c>
      <c r="F2" s="62" t="s">
        <v>91</v>
      </c>
      <c r="G2" s="62" t="s">
        <v>90</v>
      </c>
    </row>
    <row r="3" spans="1:8" x14ac:dyDescent="0.2">
      <c r="A3" s="61" t="s">
        <v>89</v>
      </c>
      <c r="B3" s="61" t="s">
        <v>88</v>
      </c>
      <c r="D3" s="60">
        <v>5</v>
      </c>
      <c r="E3" s="59"/>
      <c r="F3" s="38" t="str">
        <f>INDEX(Nädalapäev,D3)</f>
        <v>Reede</v>
      </c>
      <c r="G3" s="44" t="s">
        <v>75</v>
      </c>
      <c r="H3" s="44"/>
    </row>
    <row r="4" spans="1:8" ht="13.5" thickBot="1" x14ac:dyDescent="0.25">
      <c r="A4" s="48" t="s">
        <v>87</v>
      </c>
      <c r="B4" s="48" t="s">
        <v>86</v>
      </c>
      <c r="D4" s="58" t="s">
        <v>79</v>
      </c>
      <c r="E4" s="57"/>
      <c r="F4" s="56">
        <f>MATCH(D4,Kuu,0)</f>
        <v>5</v>
      </c>
      <c r="G4" s="44" t="s">
        <v>85</v>
      </c>
      <c r="H4" s="44"/>
    </row>
    <row r="5" spans="1:8" x14ac:dyDescent="0.2">
      <c r="A5" s="48" t="s">
        <v>84</v>
      </c>
      <c r="B5" s="48" t="s">
        <v>83</v>
      </c>
    </row>
    <row r="6" spans="1:8" ht="13.5" thickBot="1" x14ac:dyDescent="0.25">
      <c r="A6" s="48" t="s">
        <v>82</v>
      </c>
      <c r="B6" s="48" t="s">
        <v>81</v>
      </c>
    </row>
    <row r="7" spans="1:8" ht="13.5" thickBot="1" x14ac:dyDescent="0.25">
      <c r="A7" s="48" t="s">
        <v>80</v>
      </c>
      <c r="B7" s="48" t="s">
        <v>79</v>
      </c>
      <c r="D7" s="55">
        <v>40756</v>
      </c>
      <c r="E7" s="54"/>
      <c r="F7" s="53" t="str">
        <f>INDEX(Kuu,MONTH(D7))</f>
        <v>August</v>
      </c>
      <c r="G7" s="44" t="s">
        <v>78</v>
      </c>
    </row>
    <row r="8" spans="1:8" ht="13.5" thickBot="1" x14ac:dyDescent="0.25">
      <c r="A8" s="48" t="s">
        <v>77</v>
      </c>
      <c r="B8" s="48" t="s">
        <v>76</v>
      </c>
      <c r="D8" s="50"/>
      <c r="E8" s="52"/>
      <c r="F8" s="51" t="str">
        <f>INDEX(Nädalapäev,WEEKDAY(D7,2))</f>
        <v>Esmaspäev</v>
      </c>
      <c r="G8" s="44" t="s">
        <v>75</v>
      </c>
    </row>
    <row r="9" spans="1:8" ht="13.5" thickBot="1" x14ac:dyDescent="0.25">
      <c r="A9" s="47" t="s">
        <v>74</v>
      </c>
      <c r="B9" s="48" t="s">
        <v>73</v>
      </c>
      <c r="D9" s="50"/>
    </row>
    <row r="10" spans="1:8" x14ac:dyDescent="0.2">
      <c r="B10" s="48" t="s">
        <v>72</v>
      </c>
      <c r="D10" s="49"/>
    </row>
    <row r="11" spans="1:8" x14ac:dyDescent="0.2">
      <c r="B11" s="48" t="s">
        <v>71</v>
      </c>
    </row>
    <row r="12" spans="1:8" x14ac:dyDescent="0.2">
      <c r="B12" s="48" t="s">
        <v>70</v>
      </c>
    </row>
    <row r="13" spans="1:8" x14ac:dyDescent="0.2">
      <c r="B13" s="48" t="s">
        <v>69</v>
      </c>
    </row>
    <row r="14" spans="1:8" ht="13.5" thickBot="1" x14ac:dyDescent="0.25">
      <c r="B14" s="47" t="s">
        <v>68</v>
      </c>
    </row>
    <row r="15" spans="1:8" ht="13.5" thickBot="1" x14ac:dyDescent="0.25"/>
    <row r="16" spans="1:8" ht="13.5" thickBot="1" x14ac:dyDescent="0.25">
      <c r="A16" s="46" t="s">
        <v>67</v>
      </c>
      <c r="B16" s="45" t="s">
        <v>66</v>
      </c>
      <c r="D16" s="44" t="s">
        <v>65</v>
      </c>
      <c r="E16" s="43"/>
      <c r="F16" s="43"/>
      <c r="G16" s="43"/>
    </row>
    <row r="17" spans="1:8" ht="13.5" thickBot="1" x14ac:dyDescent="0.25">
      <c r="A17" s="42" t="s">
        <v>54</v>
      </c>
      <c r="B17" s="41">
        <v>25</v>
      </c>
      <c r="D17" s="391" t="s">
        <v>64</v>
      </c>
      <c r="E17" s="392"/>
      <c r="F17" s="40" t="s">
        <v>58</v>
      </c>
      <c r="G17" s="26" t="s">
        <v>59</v>
      </c>
    </row>
    <row r="18" spans="1:8" ht="13.5" thickBot="1" x14ac:dyDescent="0.25">
      <c r="A18" s="36" t="s">
        <v>50</v>
      </c>
      <c r="B18" s="35">
        <v>35</v>
      </c>
      <c r="D18" s="393" t="s">
        <v>63</v>
      </c>
      <c r="E18" s="394"/>
      <c r="F18" s="39">
        <f>MAX(Hinnad)</f>
        <v>54</v>
      </c>
      <c r="G18" s="38" t="str">
        <f>INDEX(Liigid,MATCH(F18,Hinnad,0))</f>
        <v>tamm</v>
      </c>
    </row>
    <row r="19" spans="1:8" ht="13.5" thickBot="1" x14ac:dyDescent="0.25">
      <c r="A19" s="36" t="s">
        <v>52</v>
      </c>
      <c r="B19" s="35">
        <v>18</v>
      </c>
      <c r="D19" s="395" t="s">
        <v>62</v>
      </c>
      <c r="E19" s="396"/>
      <c r="F19" s="37">
        <f>MIN(Hinnad)</f>
        <v>18</v>
      </c>
      <c r="G19" s="38" t="str">
        <f>INDEX(Liigid,MATCH(F19,Hinnad,0))</f>
        <v>haab</v>
      </c>
    </row>
    <row r="20" spans="1:8" x14ac:dyDescent="0.2">
      <c r="A20" s="36" t="s">
        <v>55</v>
      </c>
      <c r="B20" s="35">
        <v>32</v>
      </c>
    </row>
    <row r="21" spans="1:8" ht="15.75" x14ac:dyDescent="0.25">
      <c r="A21" s="36" t="s">
        <v>53</v>
      </c>
      <c r="B21" s="35">
        <v>54</v>
      </c>
      <c r="D21" s="34" t="s">
        <v>61</v>
      </c>
    </row>
    <row r="22" spans="1:8" ht="13.5" thickBot="1" x14ac:dyDescent="0.25">
      <c r="A22" s="33" t="s">
        <v>51</v>
      </c>
      <c r="B22" s="32">
        <v>45</v>
      </c>
    </row>
    <row r="23" spans="1:8" ht="13.5" thickBot="1" x14ac:dyDescent="0.25">
      <c r="A23" s="31" t="s">
        <v>60</v>
      </c>
      <c r="B23" s="30">
        <v>42</v>
      </c>
      <c r="D23" s="29" t="s">
        <v>12</v>
      </c>
      <c r="E23" s="28" t="s">
        <v>59</v>
      </c>
      <c r="F23" s="27" t="s">
        <v>58</v>
      </c>
      <c r="G23" s="27" t="s">
        <v>57</v>
      </c>
      <c r="H23" s="26" t="s">
        <v>56</v>
      </c>
    </row>
    <row r="24" spans="1:8" x14ac:dyDescent="0.2">
      <c r="D24" s="9">
        <v>1</v>
      </c>
      <c r="E24" s="25" t="s">
        <v>55</v>
      </c>
      <c r="F24" s="376">
        <f t="shared" ref="F24:F33" si="0">INDEX(Hinnad,MATCH(Liik,Liigid,0))</f>
        <v>32</v>
      </c>
      <c r="G24" s="382">
        <v>45.7</v>
      </c>
      <c r="H24" s="377">
        <f t="shared" ref="H24:H33" si="1">Hind*Kogus</f>
        <v>1462.4</v>
      </c>
    </row>
    <row r="25" spans="1:8" x14ac:dyDescent="0.2">
      <c r="D25" s="24">
        <v>2</v>
      </c>
      <c r="E25" s="23" t="s">
        <v>53</v>
      </c>
      <c r="F25" s="376">
        <f t="shared" si="0"/>
        <v>54</v>
      </c>
      <c r="G25" s="383">
        <v>26.5</v>
      </c>
      <c r="H25" s="378">
        <f t="shared" si="1"/>
        <v>1431</v>
      </c>
    </row>
    <row r="26" spans="1:8" x14ac:dyDescent="0.2">
      <c r="D26" s="24">
        <v>3</v>
      </c>
      <c r="E26" s="23" t="s">
        <v>55</v>
      </c>
      <c r="F26" s="376">
        <f t="shared" si="0"/>
        <v>32</v>
      </c>
      <c r="G26" s="383">
        <v>152</v>
      </c>
      <c r="H26" s="378">
        <f t="shared" si="1"/>
        <v>4864</v>
      </c>
    </row>
    <row r="27" spans="1:8" x14ac:dyDescent="0.2">
      <c r="D27" s="24">
        <v>4</v>
      </c>
      <c r="E27" s="23" t="s">
        <v>50</v>
      </c>
      <c r="F27" s="376">
        <f t="shared" si="0"/>
        <v>35</v>
      </c>
      <c r="G27" s="383">
        <v>78.5</v>
      </c>
      <c r="H27" s="378">
        <f t="shared" si="1"/>
        <v>2747.5</v>
      </c>
    </row>
    <row r="28" spans="1:8" x14ac:dyDescent="0.2">
      <c r="D28" s="24">
        <v>5</v>
      </c>
      <c r="E28" s="23" t="s">
        <v>50</v>
      </c>
      <c r="F28" s="376">
        <f t="shared" si="0"/>
        <v>35</v>
      </c>
      <c r="G28" s="383">
        <v>46.2</v>
      </c>
      <c r="H28" s="378">
        <f t="shared" si="1"/>
        <v>1617</v>
      </c>
    </row>
    <row r="29" spans="1:8" x14ac:dyDescent="0.2">
      <c r="D29" s="24">
        <v>6</v>
      </c>
      <c r="E29" s="23" t="s">
        <v>54</v>
      </c>
      <c r="F29" s="376">
        <f t="shared" si="0"/>
        <v>25</v>
      </c>
      <c r="G29" s="383">
        <v>69</v>
      </c>
      <c r="H29" s="378">
        <f t="shared" si="1"/>
        <v>1725</v>
      </c>
    </row>
    <row r="30" spans="1:8" x14ac:dyDescent="0.2">
      <c r="D30" s="24">
        <v>7</v>
      </c>
      <c r="E30" s="23" t="s">
        <v>53</v>
      </c>
      <c r="F30" s="376">
        <f t="shared" si="0"/>
        <v>54</v>
      </c>
      <c r="G30" s="383">
        <v>32.5</v>
      </c>
      <c r="H30" s="378">
        <f t="shared" si="1"/>
        <v>1755</v>
      </c>
    </row>
    <row r="31" spans="1:8" x14ac:dyDescent="0.2">
      <c r="D31" s="24">
        <v>8</v>
      </c>
      <c r="E31" s="23" t="s">
        <v>52</v>
      </c>
      <c r="F31" s="376">
        <f t="shared" si="0"/>
        <v>18</v>
      </c>
      <c r="G31" s="383">
        <v>36</v>
      </c>
      <c r="H31" s="378">
        <f t="shared" si="1"/>
        <v>648</v>
      </c>
    </row>
    <row r="32" spans="1:8" x14ac:dyDescent="0.2">
      <c r="D32" s="24">
        <v>9</v>
      </c>
      <c r="E32" s="23" t="s">
        <v>51</v>
      </c>
      <c r="F32" s="376">
        <f t="shared" si="0"/>
        <v>45</v>
      </c>
      <c r="G32" s="383">
        <v>17.3</v>
      </c>
      <c r="H32" s="378">
        <f t="shared" si="1"/>
        <v>778.5</v>
      </c>
    </row>
    <row r="33" spans="4:8" x14ac:dyDescent="0.2">
      <c r="D33" s="24">
        <v>10</v>
      </c>
      <c r="E33" s="23" t="s">
        <v>50</v>
      </c>
      <c r="F33" s="376">
        <f t="shared" si="0"/>
        <v>35</v>
      </c>
      <c r="G33" s="383">
        <v>67.5</v>
      </c>
      <c r="H33" s="379">
        <f t="shared" si="1"/>
        <v>2362.5</v>
      </c>
    </row>
    <row r="34" spans="4:8" ht="13.5" thickBot="1" x14ac:dyDescent="0.25">
      <c r="D34" s="22"/>
      <c r="E34" s="20"/>
      <c r="F34" s="21"/>
      <c r="G34" s="384"/>
      <c r="H34" s="380"/>
    </row>
    <row r="35" spans="4:8" ht="13.5" thickBot="1" x14ac:dyDescent="0.25">
      <c r="F35" s="19" t="s">
        <v>49</v>
      </c>
      <c r="G35" s="385">
        <f t="shared" ref="G35:H35" si="2">SUM(G24:G34)</f>
        <v>571.20000000000005</v>
      </c>
      <c r="H35" s="381">
        <f t="shared" si="2"/>
        <v>19390.900000000001</v>
      </c>
    </row>
  </sheetData>
  <mergeCells count="4">
    <mergeCell ref="E1:F1"/>
    <mergeCell ref="D17:E17"/>
    <mergeCell ref="D18:E18"/>
    <mergeCell ref="D19:E19"/>
  </mergeCells>
  <printOptions gridLines="1" gridLinesSet="0"/>
  <pageMargins left="0.75" right="0.75" top="1" bottom="1" header="0.5" footer="0.5"/>
  <pageSetup paperSize="9" orientation="portrait" horizontalDpi="300" verticalDpi="300" r:id="rId1"/>
  <headerFooter alignWithMargins="0">
    <oddHeader>&amp;A</oddHeader>
    <oddFooter>Page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5"/>
  <sheetViews>
    <sheetView topLeftCell="A5" zoomScale="145" zoomScaleNormal="145" workbookViewId="0">
      <selection activeCell="J18" sqref="J18"/>
    </sheetView>
  </sheetViews>
  <sheetFormatPr defaultRowHeight="12.75" x14ac:dyDescent="0.2"/>
  <cols>
    <col min="1" max="1" width="8.7109375" style="301" customWidth="1"/>
    <col min="2" max="2" width="26" style="301" bestFit="1" customWidth="1"/>
    <col min="3" max="3" width="2.42578125" style="301" customWidth="1"/>
    <col min="4" max="4" width="12.5703125" style="301" bestFit="1" customWidth="1"/>
    <col min="5" max="8" width="25.28515625" style="301" bestFit="1" customWidth="1"/>
    <col min="9" max="16384" width="9.140625" style="301"/>
  </cols>
  <sheetData>
    <row r="1" spans="1:8" ht="20.25" x14ac:dyDescent="0.2">
      <c r="A1" s="300" t="s">
        <v>286</v>
      </c>
    </row>
    <row r="2" spans="1:8" ht="20.25" x14ac:dyDescent="0.3">
      <c r="A2" s="302" t="s">
        <v>287</v>
      </c>
      <c r="B2" s="303"/>
      <c r="C2" s="303"/>
      <c r="D2" s="303"/>
      <c r="E2" s="303"/>
      <c r="F2" s="303"/>
      <c r="G2" s="303"/>
    </row>
    <row r="5" spans="1:8" ht="18" x14ac:dyDescent="0.25">
      <c r="D5" s="397" t="s">
        <v>288</v>
      </c>
      <c r="E5" s="397"/>
      <c r="F5" s="397"/>
      <c r="G5" s="397"/>
    </row>
    <row r="6" spans="1:8" ht="21" customHeight="1" thickBot="1" x14ac:dyDescent="0.25">
      <c r="A6" s="304" t="s">
        <v>111</v>
      </c>
      <c r="B6" s="304" t="s">
        <v>289</v>
      </c>
    </row>
    <row r="7" spans="1:8" ht="13.5" thickBot="1" x14ac:dyDescent="0.25">
      <c r="A7" s="305" t="s">
        <v>309</v>
      </c>
      <c r="B7" s="306" t="s">
        <v>310</v>
      </c>
      <c r="D7" s="307" t="s">
        <v>292</v>
      </c>
      <c r="E7" s="308" t="s">
        <v>293</v>
      </c>
      <c r="F7" s="308" t="s">
        <v>294</v>
      </c>
      <c r="G7" s="309" t="s">
        <v>295</v>
      </c>
    </row>
    <row r="8" spans="1:8" ht="13.5" thickBot="1" x14ac:dyDescent="0.25">
      <c r="A8" s="310" t="s">
        <v>290</v>
      </c>
      <c r="B8" s="311" t="s">
        <v>291</v>
      </c>
      <c r="E8" s="312" t="s">
        <v>289</v>
      </c>
      <c r="F8" s="312" t="s">
        <v>289</v>
      </c>
      <c r="G8" s="312" t="s">
        <v>289</v>
      </c>
    </row>
    <row r="9" spans="1:8" x14ac:dyDescent="0.2">
      <c r="A9" s="310" t="s">
        <v>301</v>
      </c>
      <c r="B9" s="311" t="s">
        <v>302</v>
      </c>
      <c r="D9" s="313" t="s">
        <v>300</v>
      </c>
      <c r="E9" s="315" t="str">
        <f t="shared" ref="E9:E15" si="0">INDEX(Aadress,MATCH(D9,Nimi,0))</f>
        <v>Tallinn, Akadeemia 12-42</v>
      </c>
      <c r="F9" s="315" t="str">
        <f t="shared" ref="F9:F15" si="1">VLOOKUP(D9,Aadressid,2,0)</f>
        <v>Tallinn, Akadeemia 12-42</v>
      </c>
      <c r="G9" s="315" t="str">
        <f t="shared" ref="G9:G15" si="2">LOOKUP(D9,Nimi,Aadress)</f>
        <v>Tallinn, Akadeemia 12-42</v>
      </c>
      <c r="H9" s="301" t="str">
        <f t="shared" ref="H9:H15" si="3">LOOKUP(D9,Aadressid)</f>
        <v>Tallinn, Akadeemia 12-42</v>
      </c>
    </row>
    <row r="10" spans="1:8" x14ac:dyDescent="0.2">
      <c r="A10" s="310" t="s">
        <v>298</v>
      </c>
      <c r="B10" s="311" t="s">
        <v>299</v>
      </c>
      <c r="D10" s="314" t="s">
        <v>303</v>
      </c>
      <c r="E10" s="315" t="str">
        <f t="shared" si="0"/>
        <v>Tallinn, Siili 33-2</v>
      </c>
      <c r="F10" s="315" t="str">
        <f t="shared" si="1"/>
        <v>Tallinn, Siili 33-2</v>
      </c>
      <c r="G10" s="315" t="str">
        <f t="shared" si="2"/>
        <v>Tallinn, Siili 33-2</v>
      </c>
      <c r="H10" s="301" t="str">
        <f t="shared" si="3"/>
        <v>Tallinn, Siili 33-2</v>
      </c>
    </row>
    <row r="11" spans="1:8" x14ac:dyDescent="0.2">
      <c r="A11" s="310" t="s">
        <v>318</v>
      </c>
      <c r="B11" s="311" t="s">
        <v>319</v>
      </c>
      <c r="D11" s="314" t="s">
        <v>290</v>
      </c>
      <c r="E11" s="315" t="str">
        <f t="shared" si="0"/>
        <v>Tallinn, Sõpruse pst 67-4</v>
      </c>
      <c r="F11" s="315" t="str">
        <f t="shared" si="1"/>
        <v>Tallinn, Sõpruse pst 67-4</v>
      </c>
      <c r="G11" s="315" t="str">
        <f t="shared" si="2"/>
        <v>Tallinn, Sõpruse pst 67-4</v>
      </c>
      <c r="H11" s="301" t="str">
        <f t="shared" si="3"/>
        <v>Tallinn, Sõpruse pst 67-4</v>
      </c>
    </row>
    <row r="12" spans="1:8" x14ac:dyDescent="0.2">
      <c r="A12" s="310" t="s">
        <v>296</v>
      </c>
      <c r="B12" s="311" t="s">
        <v>297</v>
      </c>
      <c r="D12" s="314" t="s">
        <v>296</v>
      </c>
      <c r="E12" s="315" t="str">
        <f t="shared" si="0"/>
        <v>Tartu, Kaare 3</v>
      </c>
      <c r="F12" s="315" t="str">
        <f t="shared" si="1"/>
        <v>Tartu, Kaare 3</v>
      </c>
      <c r="G12" s="315" t="str">
        <f t="shared" si="2"/>
        <v>Tartu, Kaare 3</v>
      </c>
      <c r="H12" s="301" t="str">
        <f t="shared" si="3"/>
        <v>Tartu, Kaare 3</v>
      </c>
    </row>
    <row r="13" spans="1:8" x14ac:dyDescent="0.2">
      <c r="A13" s="310" t="s">
        <v>307</v>
      </c>
      <c r="B13" s="311" t="s">
        <v>308</v>
      </c>
      <c r="D13" s="314" t="s">
        <v>301</v>
      </c>
      <c r="E13" s="315" t="str">
        <f t="shared" si="0"/>
        <v>Tallinn, Videviku 23-5</v>
      </c>
      <c r="F13" s="315" t="str">
        <f t="shared" si="1"/>
        <v>Tallinn, Videviku 23-5</v>
      </c>
      <c r="G13" s="315" t="str">
        <f t="shared" si="2"/>
        <v>Tallinn, Videviku 23-5</v>
      </c>
      <c r="H13" s="301" t="str">
        <f t="shared" si="3"/>
        <v>Tallinn, Videviku 23-5</v>
      </c>
    </row>
    <row r="14" spans="1:8" x14ac:dyDescent="0.2">
      <c r="A14" s="310" t="s">
        <v>313</v>
      </c>
      <c r="B14" s="311" t="s">
        <v>317</v>
      </c>
      <c r="D14" s="314" t="s">
        <v>311</v>
      </c>
      <c r="E14" s="315" t="str">
        <f t="shared" si="0"/>
        <v>Tartu, Vanemuise 13-8</v>
      </c>
      <c r="F14" s="315" t="str">
        <f t="shared" si="1"/>
        <v>Tartu, Vanemuise 13-8</v>
      </c>
      <c r="G14" s="315" t="str">
        <f t="shared" si="2"/>
        <v>Tartu, Vanemuise 13-8</v>
      </c>
      <c r="H14" s="301" t="str">
        <f t="shared" si="3"/>
        <v>Tartu, Vanemuise 13-8</v>
      </c>
    </row>
    <row r="15" spans="1:8" ht="13.5" thickBot="1" x14ac:dyDescent="0.25">
      <c r="A15" s="310" t="s">
        <v>311</v>
      </c>
      <c r="B15" s="311" t="s">
        <v>312</v>
      </c>
      <c r="D15" s="316" t="s">
        <v>313</v>
      </c>
      <c r="E15" s="315" t="str">
        <f t="shared" si="0"/>
        <v>Tallinn, Suur-Ameerika 20-37</v>
      </c>
      <c r="F15" s="315" t="str">
        <f t="shared" si="1"/>
        <v>Tallinn, Suur-Ameerika 20-37</v>
      </c>
      <c r="G15" s="315" t="str">
        <f t="shared" si="2"/>
        <v>Tallinn, Suur-Ameerika 20-37</v>
      </c>
      <c r="H15" s="301" t="str">
        <f t="shared" si="3"/>
        <v>Tallinn, Suur-Ameerika 20-37</v>
      </c>
    </row>
    <row r="16" spans="1:8" x14ac:dyDescent="0.2">
      <c r="A16" s="310" t="s">
        <v>303</v>
      </c>
      <c r="B16" s="311" t="s">
        <v>316</v>
      </c>
      <c r="D16" s="317"/>
      <c r="E16" s="317"/>
    </row>
    <row r="17" spans="1:7" x14ac:dyDescent="0.2">
      <c r="A17" s="310" t="s">
        <v>305</v>
      </c>
      <c r="B17" s="311" t="s">
        <v>306</v>
      </c>
      <c r="D17" s="317"/>
      <c r="E17" s="317"/>
    </row>
    <row r="18" spans="1:7" x14ac:dyDescent="0.2">
      <c r="A18" s="310" t="s">
        <v>300</v>
      </c>
      <c r="B18" s="311" t="s">
        <v>304</v>
      </c>
      <c r="D18" s="317"/>
      <c r="E18" s="317"/>
    </row>
    <row r="19" spans="1:7" x14ac:dyDescent="0.2">
      <c r="A19" s="310" t="s">
        <v>314</v>
      </c>
      <c r="B19" s="311" t="s">
        <v>315</v>
      </c>
    </row>
    <row r="20" spans="1:7" ht="13.5" thickBot="1" x14ac:dyDescent="0.25">
      <c r="A20" s="318" t="s">
        <v>320</v>
      </c>
      <c r="B20" s="319" t="s">
        <v>321</v>
      </c>
    </row>
    <row r="22" spans="1:7" ht="13.5" thickBot="1" x14ac:dyDescent="0.25">
      <c r="A22" s="320" t="s">
        <v>117</v>
      </c>
      <c r="B22" s="321"/>
      <c r="D22" s="320" t="s">
        <v>61</v>
      </c>
      <c r="E22" s="321"/>
      <c r="F22" s="321"/>
      <c r="G22" s="321"/>
    </row>
    <row r="23" spans="1:7" ht="13.5" thickBot="1" x14ac:dyDescent="0.25">
      <c r="A23" s="322" t="s">
        <v>67</v>
      </c>
      <c r="B23" s="323" t="s">
        <v>66</v>
      </c>
      <c r="D23" s="324" t="s">
        <v>59</v>
      </c>
      <c r="E23" s="325" t="s">
        <v>58</v>
      </c>
      <c r="F23" s="325" t="s">
        <v>57</v>
      </c>
      <c r="G23" s="326" t="s">
        <v>56</v>
      </c>
    </row>
    <row r="24" spans="1:7" x14ac:dyDescent="0.2">
      <c r="A24" s="327" t="s">
        <v>52</v>
      </c>
      <c r="B24" s="328">
        <v>25</v>
      </c>
      <c r="D24" s="329" t="s">
        <v>55</v>
      </c>
      <c r="E24" s="330"/>
      <c r="F24" s="331">
        <v>45.7</v>
      </c>
      <c r="G24" s="332"/>
    </row>
    <row r="25" spans="1:7" x14ac:dyDescent="0.2">
      <c r="A25" s="333" t="s">
        <v>54</v>
      </c>
      <c r="B25" s="334">
        <v>35</v>
      </c>
      <c r="D25" s="335" t="s">
        <v>53</v>
      </c>
      <c r="E25" s="336"/>
      <c r="F25" s="337">
        <v>26.5</v>
      </c>
      <c r="G25" s="338"/>
    </row>
    <row r="26" spans="1:7" x14ac:dyDescent="0.2">
      <c r="A26" s="333" t="s">
        <v>55</v>
      </c>
      <c r="B26" s="334">
        <v>18</v>
      </c>
      <c r="D26" s="335" t="s">
        <v>55</v>
      </c>
      <c r="E26" s="336"/>
      <c r="F26" s="337">
        <v>152</v>
      </c>
      <c r="G26" s="338"/>
    </row>
    <row r="27" spans="1:7" x14ac:dyDescent="0.2">
      <c r="A27" s="333" t="s">
        <v>50</v>
      </c>
      <c r="B27" s="334">
        <v>32</v>
      </c>
      <c r="D27" s="335" t="s">
        <v>50</v>
      </c>
      <c r="E27" s="336"/>
      <c r="F27" s="337">
        <v>78.5</v>
      </c>
      <c r="G27" s="338"/>
    </row>
    <row r="28" spans="1:7" x14ac:dyDescent="0.2">
      <c r="A28" s="333" t="s">
        <v>60</v>
      </c>
      <c r="B28" s="334">
        <v>54</v>
      </c>
      <c r="D28" s="335" t="s">
        <v>50</v>
      </c>
      <c r="E28" s="336"/>
      <c r="F28" s="337">
        <v>46.2</v>
      </c>
      <c r="G28" s="338"/>
    </row>
    <row r="29" spans="1:7" x14ac:dyDescent="0.2">
      <c r="A29" s="339" t="s">
        <v>53</v>
      </c>
      <c r="B29" s="340">
        <v>45</v>
      </c>
      <c r="D29" s="335" t="s">
        <v>54</v>
      </c>
      <c r="E29" s="336"/>
      <c r="F29" s="337">
        <v>69</v>
      </c>
      <c r="G29" s="338"/>
    </row>
    <row r="30" spans="1:7" ht="13.5" thickBot="1" x14ac:dyDescent="0.25">
      <c r="A30" s="341" t="s">
        <v>51</v>
      </c>
      <c r="B30" s="342">
        <v>42</v>
      </c>
      <c r="D30" s="335" t="s">
        <v>53</v>
      </c>
      <c r="E30" s="336"/>
      <c r="F30" s="337">
        <v>32.5</v>
      </c>
      <c r="G30" s="338"/>
    </row>
    <row r="31" spans="1:7" x14ac:dyDescent="0.2">
      <c r="D31" s="335" t="s">
        <v>52</v>
      </c>
      <c r="E31" s="336"/>
      <c r="F31" s="337">
        <v>36</v>
      </c>
      <c r="G31" s="338"/>
    </row>
    <row r="32" spans="1:7" x14ac:dyDescent="0.2">
      <c r="D32" s="335" t="s">
        <v>51</v>
      </c>
      <c r="E32" s="336"/>
      <c r="F32" s="337">
        <v>17.3</v>
      </c>
      <c r="G32" s="338"/>
    </row>
    <row r="33" spans="4:7" x14ac:dyDescent="0.2">
      <c r="D33" s="335" t="s">
        <v>50</v>
      </c>
      <c r="E33" s="336"/>
      <c r="F33" s="337">
        <v>67.5</v>
      </c>
      <c r="G33" s="338"/>
    </row>
    <row r="34" spans="4:7" ht="13.5" thickBot="1" x14ac:dyDescent="0.25">
      <c r="D34" s="343"/>
      <c r="E34" s="344"/>
      <c r="F34" s="345"/>
      <c r="G34" s="346"/>
    </row>
    <row r="35" spans="4:7" ht="13.5" thickBot="1" x14ac:dyDescent="0.25">
      <c r="D35" s="321"/>
      <c r="E35" s="347" t="s">
        <v>49</v>
      </c>
      <c r="F35" s="348"/>
      <c r="G35" s="348"/>
    </row>
  </sheetData>
  <sortState ref="A7:B20">
    <sortCondition ref="A11"/>
  </sortState>
  <mergeCells count="1">
    <mergeCell ref="D5:G5"/>
  </mergeCells>
  <printOptions gridLines="1" gridLinesSet="0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7"/>
  <sheetViews>
    <sheetView topLeftCell="D7" zoomScale="175" zoomScaleNormal="175" workbookViewId="0">
      <selection activeCell="Q24" sqref="Q24"/>
    </sheetView>
  </sheetViews>
  <sheetFormatPr defaultRowHeight="12.75" x14ac:dyDescent="0.2"/>
  <cols>
    <col min="1" max="1" width="11.7109375" customWidth="1"/>
    <col min="2" max="2" width="12.42578125" bestFit="1" customWidth="1"/>
    <col min="4" max="4" width="11" customWidth="1"/>
    <col min="5" max="5" width="11.7109375" customWidth="1"/>
    <col min="7" max="7" width="9.5703125" customWidth="1"/>
    <col min="8" max="8" width="11.7109375" customWidth="1"/>
    <col min="9" max="9" width="9.7109375" customWidth="1"/>
  </cols>
  <sheetData>
    <row r="1" spans="1:15" ht="20.25" customHeight="1" x14ac:dyDescent="0.25">
      <c r="D1" s="398" t="s">
        <v>95</v>
      </c>
      <c r="E1" s="398"/>
      <c r="F1" s="398"/>
      <c r="G1" s="5"/>
      <c r="H1" s="5"/>
      <c r="I1" s="5"/>
    </row>
    <row r="2" spans="1:15" ht="13.5" thickBot="1" x14ac:dyDescent="0.25">
      <c r="D2" s="44" t="s">
        <v>121</v>
      </c>
    </row>
    <row r="3" spans="1:15" s="102" customFormat="1" ht="38.25" x14ac:dyDescent="0.2">
      <c r="A3" s="104" t="s">
        <v>120</v>
      </c>
      <c r="B3" s="106" t="s">
        <v>118</v>
      </c>
      <c r="C3" s="105"/>
      <c r="D3" s="104" t="s">
        <v>119</v>
      </c>
      <c r="E3" s="103" t="s">
        <v>118</v>
      </c>
      <c r="G3" s="440" t="s">
        <v>398</v>
      </c>
      <c r="H3" s="440" t="s">
        <v>399</v>
      </c>
    </row>
    <row r="4" spans="1:15" x14ac:dyDescent="0.2">
      <c r="A4" s="100">
        <v>0</v>
      </c>
      <c r="B4" s="99">
        <v>1</v>
      </c>
      <c r="D4" s="96">
        <v>17</v>
      </c>
      <c r="E4" s="101">
        <f>INDEX(Koefitsient,MATCH(teg_väärtus,väärtus,1))</f>
        <v>1.1000000000000001</v>
      </c>
      <c r="F4" s="399" t="s">
        <v>106</v>
      </c>
      <c r="G4" s="441">
        <f>VLOOKUP(teg_väärtus,Koefitsiendid,2,1)</f>
        <v>1.1000000000000001</v>
      </c>
      <c r="H4" s="441">
        <f>LOOKUP(teg_väärtus,väärtus,Koefitsient)</f>
        <v>1.1000000000000001</v>
      </c>
    </row>
    <row r="5" spans="1:15" x14ac:dyDescent="0.2">
      <c r="A5" s="100">
        <v>10</v>
      </c>
      <c r="B5" s="99">
        <f t="shared" ref="B5:B11" si="0">B4*1.1</f>
        <v>1.1000000000000001</v>
      </c>
      <c r="D5" s="96">
        <v>5</v>
      </c>
      <c r="E5" s="101">
        <f>INDEX(Koefitsient,MATCH(teg_väärtus,väärtus,1))</f>
        <v>1</v>
      </c>
      <c r="F5" s="399"/>
      <c r="G5" s="441">
        <f>VLOOKUP(teg_väärtus,Koefitsiendid,2,1)</f>
        <v>1</v>
      </c>
      <c r="H5" s="441">
        <f>LOOKUP(teg_väärtus,väärtus,Koefitsient)</f>
        <v>1</v>
      </c>
    </row>
    <row r="6" spans="1:15" x14ac:dyDescent="0.2">
      <c r="A6" s="100">
        <v>20</v>
      </c>
      <c r="B6" s="99">
        <f t="shared" si="0"/>
        <v>1.2100000000000002</v>
      </c>
      <c r="D6" s="96">
        <v>31</v>
      </c>
      <c r="E6" s="101">
        <f>INDEX(Koefitsient,MATCH(teg_väärtus,väärtus,1))</f>
        <v>1.3310000000000004</v>
      </c>
      <c r="F6" s="399"/>
      <c r="G6" s="441">
        <f>VLOOKUP(teg_väärtus,Koefitsiendid,2,1)</f>
        <v>1.3310000000000004</v>
      </c>
      <c r="H6" s="441">
        <f>LOOKUP(teg_väärtus,väärtus,Koefitsient)</f>
        <v>1.3310000000000004</v>
      </c>
    </row>
    <row r="7" spans="1:15" ht="13.5" thickBot="1" x14ac:dyDescent="0.25">
      <c r="A7" s="100">
        <v>30</v>
      </c>
      <c r="B7" s="99">
        <f t="shared" si="0"/>
        <v>1.3310000000000004</v>
      </c>
      <c r="D7" s="22">
        <v>50</v>
      </c>
      <c r="E7" s="101">
        <f>INDEX(Koefitsient,MATCH(teg_väärtus,väärtus,1))</f>
        <v>1.6105100000000008</v>
      </c>
      <c r="F7" s="399"/>
      <c r="G7" s="441">
        <f>VLOOKUP(teg_väärtus,Koefitsiendid,2,1)</f>
        <v>1.6105100000000008</v>
      </c>
      <c r="H7" s="441">
        <f>LOOKUP(teg_väärtus,väärtus,Koefitsient)</f>
        <v>1.6105100000000008</v>
      </c>
    </row>
    <row r="8" spans="1:15" x14ac:dyDescent="0.2">
      <c r="A8" s="100">
        <v>40</v>
      </c>
      <c r="B8" s="99">
        <f t="shared" si="0"/>
        <v>1.4641000000000006</v>
      </c>
      <c r="F8" s="2"/>
    </row>
    <row r="9" spans="1:15" x14ac:dyDescent="0.2">
      <c r="A9" s="100">
        <v>50</v>
      </c>
      <c r="B9" s="99">
        <f t="shared" si="0"/>
        <v>1.6105100000000008</v>
      </c>
    </row>
    <row r="10" spans="1:15" x14ac:dyDescent="0.2">
      <c r="A10" s="100">
        <v>60</v>
      </c>
      <c r="B10" s="99">
        <f t="shared" si="0"/>
        <v>1.7715610000000011</v>
      </c>
    </row>
    <row r="11" spans="1:15" ht="13.5" thickBot="1" x14ac:dyDescent="0.25">
      <c r="A11" s="98">
        <v>70</v>
      </c>
      <c r="B11" s="97">
        <f t="shared" si="0"/>
        <v>1.9487171000000014</v>
      </c>
    </row>
    <row r="15" spans="1:15" ht="13.5" thickBot="1" x14ac:dyDescent="0.25">
      <c r="A15" s="95" t="s">
        <v>117</v>
      </c>
      <c r="B15" s="94"/>
      <c r="E15" s="95" t="s">
        <v>61</v>
      </c>
      <c r="F15" s="94"/>
      <c r="G15" s="94"/>
      <c r="I15" s="93" t="s">
        <v>116</v>
      </c>
      <c r="J15" s="64"/>
      <c r="K15" s="64"/>
      <c r="L15" s="64"/>
    </row>
    <row r="16" spans="1:15" ht="13.5" thickBot="1" x14ac:dyDescent="0.25">
      <c r="A16" s="92" t="s">
        <v>115</v>
      </c>
      <c r="B16" s="92" t="s">
        <v>114</v>
      </c>
      <c r="C16" s="91" t="s">
        <v>113</v>
      </c>
      <c r="E16" s="90" t="s">
        <v>112</v>
      </c>
      <c r="F16" s="89" t="s">
        <v>58</v>
      </c>
      <c r="G16" s="88"/>
      <c r="I16" s="87" t="s">
        <v>111</v>
      </c>
      <c r="J16" s="86" t="s">
        <v>110</v>
      </c>
      <c r="K16" s="86" t="s">
        <v>109</v>
      </c>
      <c r="L16" s="85" t="s">
        <v>108</v>
      </c>
      <c r="N16" s="443" t="s">
        <v>400</v>
      </c>
      <c r="O16" s="443" t="s">
        <v>401</v>
      </c>
    </row>
    <row r="17" spans="1:15" ht="12.75" customHeight="1" x14ac:dyDescent="0.2">
      <c r="A17" s="80" t="s">
        <v>107</v>
      </c>
      <c r="B17" s="79">
        <v>5</v>
      </c>
      <c r="C17" s="78">
        <v>23</v>
      </c>
      <c r="E17" s="84">
        <v>13</v>
      </c>
      <c r="F17" s="83"/>
      <c r="G17" s="399" t="s">
        <v>106</v>
      </c>
      <c r="I17" s="82" t="s">
        <v>105</v>
      </c>
      <c r="J17" s="81">
        <v>1681</v>
      </c>
      <c r="K17" s="444">
        <f>LOOKUP(Läbimüük,müük,prots)</f>
        <v>0.1</v>
      </c>
      <c r="L17" s="445">
        <f>Läbimüük*Protsent</f>
        <v>168.10000000000002</v>
      </c>
      <c r="N17" s="441">
        <v>0</v>
      </c>
      <c r="O17" s="442">
        <v>0.03</v>
      </c>
    </row>
    <row r="18" spans="1:15" x14ac:dyDescent="0.2">
      <c r="A18" s="80" t="s">
        <v>104</v>
      </c>
      <c r="B18" s="79">
        <v>10</v>
      </c>
      <c r="C18" s="78">
        <v>27</v>
      </c>
      <c r="E18" s="71">
        <v>25</v>
      </c>
      <c r="F18" s="70"/>
      <c r="G18" s="399"/>
      <c r="I18" s="82" t="s">
        <v>103</v>
      </c>
      <c r="J18" s="81">
        <v>556</v>
      </c>
      <c r="K18" s="444">
        <f>LOOKUP(Läbimüük,müük,prots)</f>
        <v>0.03</v>
      </c>
      <c r="L18" s="445">
        <f>Läbimüük*Protsent</f>
        <v>16.68</v>
      </c>
      <c r="N18" s="441">
        <v>650</v>
      </c>
      <c r="O18" s="442">
        <v>7.0000000000000007E-2</v>
      </c>
    </row>
    <row r="19" spans="1:15" x14ac:dyDescent="0.2">
      <c r="A19" s="80" t="s">
        <v>102</v>
      </c>
      <c r="B19" s="79">
        <v>15</v>
      </c>
      <c r="C19" s="78">
        <v>29</v>
      </c>
      <c r="E19" s="71">
        <v>17</v>
      </c>
      <c r="F19" s="70"/>
      <c r="G19" s="399"/>
      <c r="I19" s="82" t="s">
        <v>101</v>
      </c>
      <c r="J19" s="81">
        <v>3323</v>
      </c>
      <c r="K19" s="444">
        <f>LOOKUP(Läbimüük,müük,prots)</f>
        <v>0.13</v>
      </c>
      <c r="L19" s="445">
        <f>Läbimüük*Protsent</f>
        <v>431.99</v>
      </c>
      <c r="N19" s="441">
        <v>1600</v>
      </c>
      <c r="O19" s="442">
        <v>0.1</v>
      </c>
    </row>
    <row r="20" spans="1:15" x14ac:dyDescent="0.2">
      <c r="A20" s="80" t="s">
        <v>100</v>
      </c>
      <c r="B20" s="79">
        <v>20</v>
      </c>
      <c r="C20" s="78">
        <v>33</v>
      </c>
      <c r="E20" s="71">
        <v>32</v>
      </c>
      <c r="F20" s="70"/>
      <c r="G20" s="399"/>
      <c r="I20" s="82" t="s">
        <v>99</v>
      </c>
      <c r="J20" s="81">
        <v>1598</v>
      </c>
      <c r="K20" s="444">
        <f>LOOKUP(Läbimüük,müük,prots)</f>
        <v>7.0000000000000007E-2</v>
      </c>
      <c r="L20" s="445">
        <f>Läbimüük*Protsent</f>
        <v>111.86000000000001</v>
      </c>
      <c r="N20" s="441">
        <v>2550</v>
      </c>
      <c r="O20" s="442">
        <v>0.13</v>
      </c>
    </row>
    <row r="21" spans="1:15" ht="13.5" thickBot="1" x14ac:dyDescent="0.25">
      <c r="A21" s="80" t="s">
        <v>98</v>
      </c>
      <c r="B21" s="79">
        <v>25</v>
      </c>
      <c r="C21" s="78">
        <v>31</v>
      </c>
      <c r="E21" s="71">
        <v>18</v>
      </c>
      <c r="F21" s="70"/>
      <c r="G21" s="65"/>
      <c r="I21" s="77" t="s">
        <v>97</v>
      </c>
      <c r="J21" s="76">
        <v>1170</v>
      </c>
      <c r="K21" s="444">
        <f>LOOKUP(Läbimüük,müük,prots)</f>
        <v>7.0000000000000007E-2</v>
      </c>
      <c r="L21" s="445">
        <f>Läbimüük*Protsent</f>
        <v>81.900000000000006</v>
      </c>
    </row>
    <row r="22" spans="1:15" ht="13.5" thickBot="1" x14ac:dyDescent="0.25">
      <c r="A22" s="75" t="s">
        <v>96</v>
      </c>
      <c r="B22" s="74">
        <v>30</v>
      </c>
      <c r="C22" s="73">
        <v>28</v>
      </c>
      <c r="E22" s="71">
        <v>20</v>
      </c>
      <c r="F22" s="70"/>
      <c r="G22" s="65"/>
      <c r="H22" s="65"/>
    </row>
    <row r="23" spans="1:15" x14ac:dyDescent="0.2">
      <c r="A23" s="64"/>
      <c r="B23" s="72"/>
      <c r="E23" s="71">
        <v>15</v>
      </c>
      <c r="F23" s="70"/>
      <c r="G23" s="65"/>
      <c r="H23" s="65"/>
    </row>
    <row r="24" spans="1:15" x14ac:dyDescent="0.2">
      <c r="E24" s="71">
        <v>35</v>
      </c>
      <c r="F24" s="70"/>
      <c r="G24" s="65"/>
      <c r="H24" s="65"/>
    </row>
    <row r="25" spans="1:15" x14ac:dyDescent="0.2">
      <c r="E25" s="71">
        <v>24</v>
      </c>
      <c r="F25" s="70"/>
      <c r="G25" s="65"/>
      <c r="H25" s="65"/>
    </row>
    <row r="26" spans="1:15" x14ac:dyDescent="0.2">
      <c r="E26" s="71">
        <v>18</v>
      </c>
      <c r="F26" s="70"/>
      <c r="G26" s="65"/>
      <c r="H26" s="65"/>
    </row>
    <row r="27" spans="1:15" ht="13.5" thickBot="1" x14ac:dyDescent="0.25">
      <c r="E27" s="69"/>
      <c r="F27" s="68"/>
      <c r="G27" s="65"/>
      <c r="H27" s="65"/>
    </row>
    <row r="28" spans="1:15" x14ac:dyDescent="0.2">
      <c r="E28" s="67"/>
      <c r="F28" s="66"/>
      <c r="G28" s="65"/>
      <c r="H28" s="65"/>
    </row>
    <row r="30" spans="1:15" x14ac:dyDescent="0.2">
      <c r="E30" s="64"/>
    </row>
    <row r="31" spans="1:15" x14ac:dyDescent="0.2">
      <c r="E31" s="43"/>
    </row>
    <row r="37" spans="1:1" x14ac:dyDescent="0.2">
      <c r="A37" s="43"/>
    </row>
  </sheetData>
  <mergeCells count="3">
    <mergeCell ref="D1:F1"/>
    <mergeCell ref="G17:G20"/>
    <mergeCell ref="F4:F7"/>
  </mergeCells>
  <printOptions gridLines="1" gridLinesSet="0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8"/>
  <sheetViews>
    <sheetView showZeros="0" workbookViewId="0">
      <selection activeCell="J18" sqref="J18"/>
    </sheetView>
  </sheetViews>
  <sheetFormatPr defaultRowHeight="12.75" x14ac:dyDescent="0.2"/>
  <cols>
    <col min="1" max="1" width="7.28515625" style="111" customWidth="1"/>
    <col min="2" max="2" width="40.28515625" style="111" customWidth="1"/>
    <col min="3" max="3" width="7.140625" style="111" customWidth="1"/>
    <col min="4" max="4" width="14.5703125" style="111" customWidth="1"/>
    <col min="5" max="5" width="14.7109375" style="111" customWidth="1"/>
    <col min="6" max="6" width="0.140625" style="111" customWidth="1"/>
    <col min="7" max="16384" width="9.140625" style="111"/>
  </cols>
  <sheetData>
    <row r="1" spans="1:6" s="107" customFormat="1" ht="15" x14ac:dyDescent="0.2">
      <c r="A1" s="403" t="s">
        <v>122</v>
      </c>
      <c r="B1" s="404"/>
      <c r="C1" s="404"/>
      <c r="D1" s="404"/>
      <c r="E1" s="405"/>
    </row>
    <row r="2" spans="1:6" s="107" customFormat="1" ht="15.75" x14ac:dyDescent="0.25">
      <c r="A2" s="108" t="s">
        <v>323</v>
      </c>
      <c r="B2" s="109"/>
      <c r="C2" s="109"/>
      <c r="D2" s="109"/>
      <c r="E2" s="110"/>
    </row>
    <row r="3" spans="1:6" s="107" customFormat="1" ht="15.75" x14ac:dyDescent="0.25">
      <c r="A3" s="406" t="s">
        <v>324</v>
      </c>
      <c r="B3" s="407"/>
      <c r="C3" s="407"/>
      <c r="D3" s="407"/>
      <c r="E3" s="408"/>
    </row>
    <row r="4" spans="1:6" s="107" customFormat="1" ht="15.75" x14ac:dyDescent="0.25">
      <c r="A4" s="406" t="s">
        <v>322</v>
      </c>
      <c r="B4" s="407"/>
      <c r="C4" s="407"/>
      <c r="D4" s="407"/>
      <c r="E4" s="408"/>
    </row>
    <row r="5" spans="1:6" s="107" customFormat="1" ht="15.75" x14ac:dyDescent="0.25">
      <c r="A5" s="406" t="s">
        <v>325</v>
      </c>
      <c r="B5" s="407"/>
      <c r="C5" s="407"/>
      <c r="D5" s="407"/>
      <c r="E5" s="408"/>
    </row>
    <row r="6" spans="1:6" s="107" customFormat="1" ht="15" x14ac:dyDescent="0.2">
      <c r="A6" s="409" t="s">
        <v>123</v>
      </c>
      <c r="B6" s="407"/>
      <c r="C6" s="407"/>
      <c r="D6" s="407"/>
      <c r="E6" s="408"/>
    </row>
    <row r="7" spans="1:6" s="107" customFormat="1" ht="15.75" thickBot="1" x14ac:dyDescent="0.25">
      <c r="A7" s="400" t="s">
        <v>326</v>
      </c>
      <c r="B7" s="401"/>
      <c r="C7" s="401"/>
      <c r="D7" s="401"/>
      <c r="E7" s="402"/>
    </row>
    <row r="8" spans="1:6" ht="18" customHeight="1" x14ac:dyDescent="0.2">
      <c r="F8" s="111">
        <f t="shared" ref="F8:F13" si="0">C15*D15</f>
        <v>0</v>
      </c>
    </row>
    <row r="9" spans="1:6" ht="33" x14ac:dyDescent="0.45">
      <c r="A9" s="112" t="s">
        <v>124</v>
      </c>
      <c r="F9" s="111">
        <f t="shared" si="0"/>
        <v>0</v>
      </c>
    </row>
    <row r="10" spans="1:6" ht="18" customHeight="1" x14ac:dyDescent="0.2">
      <c r="A10" s="113" t="s">
        <v>125</v>
      </c>
      <c r="D10" s="114" t="s">
        <v>126</v>
      </c>
      <c r="E10" s="114"/>
      <c r="F10" s="111">
        <f t="shared" si="0"/>
        <v>0</v>
      </c>
    </row>
    <row r="11" spans="1:6" ht="18" customHeight="1" x14ac:dyDescent="0.2">
      <c r="A11" s="113" t="s">
        <v>127</v>
      </c>
      <c r="C11" s="113"/>
      <c r="D11" s="114" t="s">
        <v>128</v>
      </c>
      <c r="E11" s="115"/>
      <c r="F11" s="111">
        <f t="shared" si="0"/>
        <v>0</v>
      </c>
    </row>
    <row r="12" spans="1:6" ht="18" customHeight="1" thickBot="1" x14ac:dyDescent="0.25">
      <c r="B12" s="116"/>
      <c r="C12" s="116"/>
      <c r="D12" s="116"/>
      <c r="E12" s="117"/>
      <c r="F12" s="111">
        <f t="shared" si="0"/>
        <v>0</v>
      </c>
    </row>
    <row r="13" spans="1:6" ht="30.75" customHeight="1" thickBot="1" x14ac:dyDescent="0.25">
      <c r="A13" s="118" t="s">
        <v>129</v>
      </c>
      <c r="B13" s="119" t="s">
        <v>130</v>
      </c>
      <c r="C13" s="119" t="s">
        <v>57</v>
      </c>
      <c r="D13" s="119" t="s">
        <v>131</v>
      </c>
      <c r="E13" s="120" t="s">
        <v>132</v>
      </c>
      <c r="F13" s="111">
        <f t="shared" si="0"/>
        <v>0</v>
      </c>
    </row>
    <row r="14" spans="1:6" ht="18" customHeight="1" x14ac:dyDescent="0.2">
      <c r="A14" s="121"/>
      <c r="B14" s="122"/>
      <c r="C14" s="123"/>
      <c r="D14" s="124"/>
      <c r="E14" s="124"/>
    </row>
    <row r="15" spans="1:6" ht="18" customHeight="1" x14ac:dyDescent="0.2">
      <c r="A15" s="125"/>
      <c r="B15" s="126"/>
      <c r="C15" s="127"/>
      <c r="D15" s="128"/>
      <c r="E15" s="128"/>
    </row>
    <row r="16" spans="1:6" ht="18" customHeight="1" x14ac:dyDescent="0.2">
      <c r="A16" s="125"/>
      <c r="B16" s="126"/>
      <c r="C16" s="127"/>
      <c r="D16" s="128"/>
      <c r="E16" s="128"/>
    </row>
    <row r="17" spans="1:5" ht="18" customHeight="1" x14ac:dyDescent="0.2">
      <c r="A17" s="125"/>
      <c r="B17" s="126"/>
      <c r="C17" s="127"/>
      <c r="D17" s="128"/>
      <c r="E17" s="128"/>
    </row>
    <row r="18" spans="1:5" ht="18.600000000000001" customHeight="1" x14ac:dyDescent="0.2">
      <c r="A18" s="125"/>
      <c r="B18" s="126"/>
      <c r="C18" s="127"/>
      <c r="D18" s="128"/>
      <c r="E18" s="128"/>
    </row>
    <row r="19" spans="1:5" ht="18.600000000000001" customHeight="1" x14ac:dyDescent="0.2">
      <c r="A19" s="125"/>
      <c r="B19" s="126"/>
      <c r="C19" s="127"/>
      <c r="D19" s="128"/>
      <c r="E19" s="128"/>
    </row>
    <row r="20" spans="1:5" ht="19.5" customHeight="1" x14ac:dyDescent="0.2">
      <c r="A20" s="125"/>
      <c r="B20" s="126"/>
      <c r="C20" s="127"/>
      <c r="D20" s="128"/>
      <c r="E20" s="128"/>
    </row>
    <row r="21" spans="1:5" ht="18.600000000000001" customHeight="1" x14ac:dyDescent="0.2">
      <c r="A21" s="129"/>
      <c r="C21" s="113"/>
      <c r="D21" s="114" t="s">
        <v>133</v>
      </c>
      <c r="E21" s="130"/>
    </row>
    <row r="22" spans="1:5" ht="18.600000000000001" customHeight="1" x14ac:dyDescent="0.2">
      <c r="A22" s="129"/>
      <c r="C22" s="113"/>
      <c r="D22" s="114" t="s">
        <v>134</v>
      </c>
      <c r="E22" s="130"/>
    </row>
    <row r="23" spans="1:5" ht="18.600000000000001" customHeight="1" x14ac:dyDescent="0.2">
      <c r="A23" s="129"/>
      <c r="C23" s="113"/>
      <c r="D23" s="114" t="s">
        <v>135</v>
      </c>
      <c r="E23" s="130"/>
    </row>
    <row r="24" spans="1:5" ht="18.600000000000001" customHeight="1" x14ac:dyDescent="0.2">
      <c r="B24" s="113"/>
      <c r="C24" s="113"/>
      <c r="D24" s="113"/>
      <c r="E24" s="131"/>
    </row>
    <row r="25" spans="1:5" ht="18.600000000000001" customHeight="1" x14ac:dyDescent="0.2"/>
    <row r="26" spans="1:5" ht="18.600000000000001" customHeight="1" x14ac:dyDescent="0.2"/>
    <row r="27" spans="1:5" ht="18.600000000000001" customHeight="1" x14ac:dyDescent="0.2"/>
    <row r="28" spans="1:5" ht="18.600000000000001" customHeight="1" x14ac:dyDescent="0.2"/>
    <row r="29" spans="1:5" ht="18.600000000000001" customHeight="1" x14ac:dyDescent="0.2"/>
    <row r="30" spans="1:5" ht="18.600000000000001" customHeight="1" x14ac:dyDescent="0.2"/>
    <row r="31" spans="1:5" ht="18.600000000000001" customHeight="1" x14ac:dyDescent="0.2"/>
    <row r="32" spans="1:5" ht="18.600000000000001" customHeight="1" x14ac:dyDescent="0.2"/>
    <row r="33" spans="2:5" ht="18.600000000000001" customHeight="1" x14ac:dyDescent="0.2"/>
    <row r="34" spans="2:5" ht="18.600000000000001" customHeight="1" x14ac:dyDescent="0.2"/>
    <row r="35" spans="2:5" ht="18.600000000000001" customHeight="1" x14ac:dyDescent="0.2"/>
    <row r="36" spans="2:5" ht="18.600000000000001" customHeight="1" x14ac:dyDescent="0.2"/>
    <row r="37" spans="2:5" ht="18.600000000000001" customHeight="1" x14ac:dyDescent="0.2">
      <c r="B37" s="132"/>
      <c r="C37" s="113"/>
      <c r="D37" s="113"/>
      <c r="E37" s="113"/>
    </row>
    <row r="38" spans="2:5" s="133" customFormat="1" x14ac:dyDescent="0.2">
      <c r="B38" s="132"/>
      <c r="C38" s="132"/>
      <c r="D38" s="132"/>
      <c r="E38" s="132"/>
    </row>
  </sheetData>
  <mergeCells count="6">
    <mergeCell ref="A7:E7"/>
    <mergeCell ref="A1:E1"/>
    <mergeCell ref="A3:E3"/>
    <mergeCell ref="A4:E4"/>
    <mergeCell ref="A5:E5"/>
    <mergeCell ref="A6:E6"/>
  </mergeCells>
  <pageMargins left="1.06" right="0.32" top="0.62" bottom="0.64" header="0.51181102362204722" footer="0.51181102362204722"/>
  <pageSetup paperSize="9" orientation="portrait" horizontalDpi="300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4"/>
  <sheetViews>
    <sheetView workbookViewId="0">
      <selection activeCell="C31" sqref="C31"/>
    </sheetView>
  </sheetViews>
  <sheetFormatPr defaultRowHeight="12.75" x14ac:dyDescent="0.2"/>
  <cols>
    <col min="1" max="1" width="4.42578125" style="111" customWidth="1"/>
    <col min="2" max="2" width="7" style="136" customWidth="1"/>
    <col min="3" max="3" width="9.85546875" style="142" customWidth="1"/>
    <col min="4" max="4" width="14.42578125" style="143" customWidth="1"/>
    <col min="5" max="5" width="9.140625" style="143"/>
    <col min="6" max="6" width="9.140625" style="107"/>
    <col min="7" max="16384" width="9.140625" style="111"/>
  </cols>
  <sheetData>
    <row r="2" spans="2:6" ht="15.75" x14ac:dyDescent="0.25">
      <c r="B2" s="134" t="s">
        <v>136</v>
      </c>
      <c r="C2" s="129"/>
      <c r="D2" s="135"/>
      <c r="E2" s="135"/>
    </row>
    <row r="3" spans="2:6" x14ac:dyDescent="0.2">
      <c r="C3" s="129"/>
      <c r="D3" s="135"/>
      <c r="E3" s="135"/>
    </row>
    <row r="4" spans="2:6" ht="26.25" thickBot="1" x14ac:dyDescent="0.25">
      <c r="B4" s="137" t="s">
        <v>137</v>
      </c>
      <c r="C4" s="138" t="s">
        <v>138</v>
      </c>
      <c r="D4" s="139" t="s">
        <v>139</v>
      </c>
      <c r="E4" s="140"/>
      <c r="F4" s="141"/>
    </row>
    <row r="5" spans="2:6" ht="13.5" thickTop="1" x14ac:dyDescent="0.2">
      <c r="B5" s="136" t="s">
        <v>140</v>
      </c>
      <c r="C5" s="129" t="s">
        <v>141</v>
      </c>
      <c r="D5" s="135">
        <v>0.57999999999999996</v>
      </c>
      <c r="E5" s="135"/>
      <c r="F5" s="135"/>
    </row>
    <row r="6" spans="2:6" x14ac:dyDescent="0.2">
      <c r="B6" s="136" t="s">
        <v>142</v>
      </c>
      <c r="C6" s="129" t="s">
        <v>141</v>
      </c>
      <c r="D6" s="135">
        <v>0.64</v>
      </c>
      <c r="E6" s="135"/>
      <c r="F6" s="135"/>
    </row>
    <row r="7" spans="2:6" x14ac:dyDescent="0.2">
      <c r="B7" s="136" t="s">
        <v>143</v>
      </c>
      <c r="C7" s="129" t="s">
        <v>141</v>
      </c>
      <c r="D7" s="135">
        <v>0.7</v>
      </c>
      <c r="E7" s="135"/>
      <c r="F7" s="135"/>
    </row>
    <row r="8" spans="2:6" x14ac:dyDescent="0.2">
      <c r="B8" s="136" t="s">
        <v>144</v>
      </c>
      <c r="C8" s="129" t="s">
        <v>141</v>
      </c>
      <c r="D8" s="135">
        <v>0.77</v>
      </c>
      <c r="E8" s="135"/>
      <c r="F8" s="135"/>
    </row>
    <row r="9" spans="2:6" x14ac:dyDescent="0.2">
      <c r="B9" s="136" t="s">
        <v>145</v>
      </c>
      <c r="C9" s="129" t="s">
        <v>146</v>
      </c>
      <c r="D9" s="135">
        <v>0.57999999999999996</v>
      </c>
      <c r="E9" s="135"/>
      <c r="F9" s="135"/>
    </row>
    <row r="10" spans="2:6" x14ac:dyDescent="0.2">
      <c r="B10" s="136" t="s">
        <v>147</v>
      </c>
      <c r="C10" s="129" t="s">
        <v>146</v>
      </c>
      <c r="D10" s="135">
        <v>0.64</v>
      </c>
      <c r="E10" s="135"/>
      <c r="F10" s="135"/>
    </row>
    <row r="11" spans="2:6" x14ac:dyDescent="0.2">
      <c r="B11" s="136" t="s">
        <v>148</v>
      </c>
      <c r="C11" s="129" t="s">
        <v>146</v>
      </c>
      <c r="D11" s="135">
        <v>0.7</v>
      </c>
      <c r="E11" s="135"/>
      <c r="F11" s="135"/>
    </row>
    <row r="12" spans="2:6" x14ac:dyDescent="0.2">
      <c r="B12" s="136" t="s">
        <v>149</v>
      </c>
      <c r="C12" s="129" t="s">
        <v>146</v>
      </c>
      <c r="D12" s="135">
        <v>0.77</v>
      </c>
      <c r="E12" s="135"/>
      <c r="F12" s="135"/>
    </row>
    <row r="13" spans="2:6" x14ac:dyDescent="0.2">
      <c r="B13" s="136" t="s">
        <v>150</v>
      </c>
      <c r="C13" s="129" t="s">
        <v>151</v>
      </c>
      <c r="D13" s="135">
        <v>0.89</v>
      </c>
      <c r="E13" s="135"/>
      <c r="F13" s="135"/>
    </row>
    <row r="14" spans="2:6" x14ac:dyDescent="0.2">
      <c r="B14" s="136" t="s">
        <v>152</v>
      </c>
      <c r="C14" s="129" t="s">
        <v>151</v>
      </c>
      <c r="D14" s="135">
        <v>0.96</v>
      </c>
      <c r="E14" s="135"/>
      <c r="F14" s="135"/>
    </row>
    <row r="15" spans="2:6" x14ac:dyDescent="0.2">
      <c r="B15" s="136" t="s">
        <v>153</v>
      </c>
      <c r="C15" s="129" t="s">
        <v>151</v>
      </c>
      <c r="D15" s="135">
        <v>1.02</v>
      </c>
      <c r="E15" s="135"/>
      <c r="F15" s="135"/>
    </row>
    <row r="16" spans="2:6" x14ac:dyDescent="0.2">
      <c r="B16" s="136" t="s">
        <v>154</v>
      </c>
      <c r="C16" s="129" t="s">
        <v>151</v>
      </c>
      <c r="D16" s="135">
        <v>1.0900000000000001</v>
      </c>
      <c r="E16" s="135"/>
      <c r="F16" s="135"/>
    </row>
    <row r="17" spans="2:6" x14ac:dyDescent="0.2">
      <c r="B17" s="136" t="s">
        <v>155</v>
      </c>
      <c r="C17" s="129" t="s">
        <v>156</v>
      </c>
      <c r="D17" s="135">
        <v>0.77</v>
      </c>
      <c r="E17" s="135"/>
      <c r="F17" s="135"/>
    </row>
    <row r="18" spans="2:6" x14ac:dyDescent="0.2">
      <c r="B18" s="136" t="s">
        <v>157</v>
      </c>
      <c r="C18" s="129" t="s">
        <v>156</v>
      </c>
      <c r="D18" s="135">
        <v>0.83</v>
      </c>
      <c r="E18" s="135"/>
      <c r="F18" s="135"/>
    </row>
    <row r="19" spans="2:6" x14ac:dyDescent="0.2">
      <c r="B19" s="136" t="s">
        <v>158</v>
      </c>
      <c r="C19" s="129" t="s">
        <v>156</v>
      </c>
      <c r="D19" s="135">
        <v>0.89</v>
      </c>
      <c r="E19" s="135"/>
      <c r="F19" s="135"/>
    </row>
    <row r="20" spans="2:6" x14ac:dyDescent="0.2">
      <c r="B20" s="136" t="s">
        <v>159</v>
      </c>
      <c r="C20" s="129" t="s">
        <v>156</v>
      </c>
      <c r="D20" s="135">
        <v>0.96</v>
      </c>
      <c r="E20" s="135"/>
      <c r="F20" s="135"/>
    </row>
    <row r="21" spans="2:6" x14ac:dyDescent="0.2">
      <c r="C21" s="129"/>
      <c r="D21" s="135"/>
      <c r="E21" s="135"/>
    </row>
    <row r="22" spans="2:6" x14ac:dyDescent="0.2">
      <c r="C22" s="129"/>
      <c r="D22" s="135"/>
      <c r="E22" s="135"/>
    </row>
    <row r="23" spans="2:6" x14ac:dyDescent="0.2">
      <c r="C23" s="129"/>
      <c r="D23" s="135"/>
      <c r="E23" s="135"/>
    </row>
    <row r="24" spans="2:6" x14ac:dyDescent="0.2">
      <c r="C24" s="129"/>
      <c r="D24" s="135"/>
      <c r="E24" s="135"/>
    </row>
  </sheetData>
  <dataConsolidate/>
  <pageMargins left="0.75" right="0.75" top="1" bottom="1" header="0.5" footer="0.5"/>
  <pageSetup paperSize="9" orientation="portrait" horizontalDpi="4294967292" verticalDpi="300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H23"/>
  <sheetViews>
    <sheetView tabSelected="1" topLeftCell="A4" zoomScale="175" zoomScaleNormal="175" workbookViewId="0">
      <selection activeCell="H7" sqref="H7"/>
    </sheetView>
  </sheetViews>
  <sheetFormatPr defaultRowHeight="12.75" x14ac:dyDescent="0.2"/>
  <cols>
    <col min="1" max="3" width="9.140625" style="43"/>
    <col min="4" max="4" width="9.5703125" style="43" bestFit="1" customWidth="1"/>
    <col min="5" max="16384" width="9.140625" style="43"/>
  </cols>
  <sheetData>
    <row r="2" spans="2:8" ht="15.75" x14ac:dyDescent="0.25">
      <c r="B2" s="144" t="s">
        <v>160</v>
      </c>
      <c r="C2" s="64"/>
      <c r="D2" s="72"/>
      <c r="E2" s="145"/>
    </row>
    <row r="3" spans="2:8" x14ac:dyDescent="0.2">
      <c r="D3" s="146"/>
    </row>
    <row r="4" spans="2:8" x14ac:dyDescent="0.2">
      <c r="B4" s="147" t="s">
        <v>161</v>
      </c>
      <c r="C4" s="147" t="s">
        <v>59</v>
      </c>
      <c r="D4" s="148" t="s">
        <v>115</v>
      </c>
      <c r="E4" s="148" t="s">
        <v>58</v>
      </c>
      <c r="F4" s="149" t="s">
        <v>57</v>
      </c>
      <c r="G4" s="147" t="s">
        <v>132</v>
      </c>
    </row>
    <row r="5" spans="2:8" x14ac:dyDescent="0.2">
      <c r="B5" s="150">
        <v>37591</v>
      </c>
      <c r="C5" s="81" t="s">
        <v>60</v>
      </c>
      <c r="D5" s="151">
        <v>15</v>
      </c>
      <c r="E5" s="152">
        <f>INDEX(puu_hinnad,MATCH(Liik,Puu_liik,0),MATCH(Palgid!Läbimõõt,puu_mõõdud,1))</f>
        <v>35</v>
      </c>
      <c r="F5" s="153">
        <v>10</v>
      </c>
      <c r="G5" s="446">
        <f>Hind*Kogus</f>
        <v>350</v>
      </c>
      <c r="H5" s="43">
        <f>VLOOKUP(Liik,puu_hinnakiri,MATCH(Palgid!Läbimõõt,puu_mõõdud,1) + 1,0)</f>
        <v>35</v>
      </c>
    </row>
    <row r="6" spans="2:8" x14ac:dyDescent="0.2">
      <c r="B6" s="150">
        <v>37591</v>
      </c>
      <c r="C6" s="81" t="s">
        <v>54</v>
      </c>
      <c r="D6" s="151">
        <v>22</v>
      </c>
      <c r="E6" s="152">
        <f>INDEX(puu_hinnad,MATCH(Liik,Puu_liik,0),MATCH(Palgid!Läbimõõt,puu_mõõdud,1))</f>
        <v>26</v>
      </c>
      <c r="F6" s="153">
        <v>23.8</v>
      </c>
      <c r="G6" s="446">
        <f>Hind*Kogus</f>
        <v>618.80000000000007</v>
      </c>
      <c r="H6" s="43">
        <f>VLOOKUP(Liik,puu_hinnakiri,MATCH(Palgid!Läbimõõt,puu_mõõdud,1) + 1,0)</f>
        <v>26</v>
      </c>
    </row>
    <row r="7" spans="2:8" x14ac:dyDescent="0.2">
      <c r="B7" s="150">
        <v>37591</v>
      </c>
      <c r="C7" s="81" t="s">
        <v>55</v>
      </c>
      <c r="D7" s="151">
        <v>20</v>
      </c>
      <c r="E7" s="152">
        <f>INDEX(puu_hinnad,MATCH(Liik,Puu_liik,0),MATCH(Palgid!Läbimõõt,puu_mõõdud,1))</f>
        <v>33</v>
      </c>
      <c r="F7" s="153">
        <v>45.3</v>
      </c>
      <c r="G7" s="446">
        <f>Hind*Kogus</f>
        <v>1494.8999999999999</v>
      </c>
      <c r="H7" s="43">
        <f>VLOOKUP(Liik,puu_hinnakiri,MATCH(Palgid!Läbimõõt,puu_mõõdud,1) + 1,0)</f>
        <v>33</v>
      </c>
    </row>
    <row r="8" spans="2:8" x14ac:dyDescent="0.2">
      <c r="B8" s="150">
        <v>37592</v>
      </c>
      <c r="C8" s="81" t="s">
        <v>50</v>
      </c>
      <c r="D8" s="151">
        <v>32</v>
      </c>
      <c r="E8" s="152">
        <f>INDEX(puu_hinnad,MATCH(Liik,Puu_liik,0),MATCH(Palgid!Läbimõõt,puu_mõõdud,1))</f>
        <v>35</v>
      </c>
      <c r="F8" s="153">
        <v>37</v>
      </c>
      <c r="G8" s="446">
        <f>Hind*Kogus</f>
        <v>1295</v>
      </c>
      <c r="H8" s="43">
        <f>VLOOKUP(Liik,puu_hinnakiri,MATCH(Palgid!Läbimõõt,puu_mõõdud,1) + 1,0)</f>
        <v>35</v>
      </c>
    </row>
    <row r="9" spans="2:8" x14ac:dyDescent="0.2">
      <c r="B9" s="150">
        <v>37592</v>
      </c>
      <c r="C9" s="81" t="s">
        <v>55</v>
      </c>
      <c r="D9" s="151">
        <v>23</v>
      </c>
      <c r="E9" s="152">
        <f>INDEX(puu_hinnad,MATCH(Liik,Puu_liik,0),MATCH(Palgid!Läbimõõt,puu_mõõdud,1))</f>
        <v>33</v>
      </c>
      <c r="F9" s="153">
        <v>52</v>
      </c>
      <c r="G9" s="446">
        <f>Hind*Kogus</f>
        <v>1716</v>
      </c>
      <c r="H9" s="43">
        <f>VLOOKUP(Liik,puu_hinnakiri,MATCH(Palgid!Läbimõõt,puu_mõõdud,1) + 1,0)</f>
        <v>33</v>
      </c>
    </row>
    <row r="10" spans="2:8" x14ac:dyDescent="0.2">
      <c r="B10" s="150">
        <v>37593</v>
      </c>
      <c r="C10" s="81" t="s">
        <v>53</v>
      </c>
      <c r="D10" s="151">
        <v>45</v>
      </c>
      <c r="E10" s="152">
        <f>INDEX(puu_hinnad,MATCH(Liik,Puu_liik,0),MATCH(Palgid!Läbimõõt,puu_mõõdud,1))</f>
        <v>58</v>
      </c>
      <c r="F10" s="153">
        <v>75</v>
      </c>
      <c r="G10" s="446">
        <f>Hind*Kogus</f>
        <v>4350</v>
      </c>
      <c r="H10" s="43">
        <f>VLOOKUP(Liik,puu_hinnakiri,MATCH(Palgid!Läbimõõt,puu_mõõdud,1) + 1,0)</f>
        <v>58</v>
      </c>
    </row>
    <row r="11" spans="2:8" x14ac:dyDescent="0.2">
      <c r="B11" s="150">
        <v>37593</v>
      </c>
      <c r="C11" s="81" t="s">
        <v>55</v>
      </c>
      <c r="D11" s="151">
        <v>28</v>
      </c>
      <c r="E11" s="152">
        <f>INDEX(puu_hinnad,MATCH(Liik,Puu_liik,0),MATCH(Palgid!Läbimõõt,puu_mõõdud,1))</f>
        <v>35</v>
      </c>
      <c r="F11" s="153">
        <v>45</v>
      </c>
      <c r="G11" s="446">
        <f>Hind*Kogus</f>
        <v>1575</v>
      </c>
      <c r="H11" s="43">
        <f>VLOOKUP(Liik,puu_hinnakiri,MATCH(Palgid!Läbimõõt,puu_mõõdud,1) + 1,0)</f>
        <v>35</v>
      </c>
    </row>
    <row r="12" spans="2:8" x14ac:dyDescent="0.2">
      <c r="B12" s="150">
        <v>37593</v>
      </c>
      <c r="C12" s="81" t="s">
        <v>50</v>
      </c>
      <c r="D12" s="151">
        <v>20</v>
      </c>
      <c r="E12" s="152">
        <f>INDEX(puu_hinnad,MATCH(Liik,Puu_liik,0),MATCH(Palgid!Läbimõõt,puu_mõõdud,1))</f>
        <v>36</v>
      </c>
      <c r="F12" s="153">
        <v>38.799999999999997</v>
      </c>
      <c r="G12" s="446">
        <f>Hind*Kogus</f>
        <v>1396.8</v>
      </c>
      <c r="H12" s="43">
        <f>VLOOKUP(Liik,puu_hinnakiri,MATCH(Palgid!Läbimõõt,puu_mõõdud,1) + 1,0)</f>
        <v>36</v>
      </c>
    </row>
    <row r="13" spans="2:8" x14ac:dyDescent="0.2">
      <c r="B13" s="150">
        <v>37593</v>
      </c>
      <c r="C13" s="81" t="s">
        <v>54</v>
      </c>
      <c r="D13" s="151">
        <v>22</v>
      </c>
      <c r="E13" s="152">
        <f>INDEX(puu_hinnad,MATCH(Liik,Puu_liik,0),MATCH(Palgid!Läbimõõt,puu_mõõdud,1))</f>
        <v>26</v>
      </c>
      <c r="F13" s="153">
        <v>45.9</v>
      </c>
      <c r="G13" s="446">
        <f>Hind*Kogus</f>
        <v>1193.3999999999999</v>
      </c>
      <c r="H13" s="43">
        <f>VLOOKUP(Liik,puu_hinnakiri,MATCH(Palgid!Läbimõõt,puu_mõõdud,1) + 1,0)</f>
        <v>26</v>
      </c>
    </row>
    <row r="14" spans="2:8" x14ac:dyDescent="0.2">
      <c r="B14" s="150">
        <v>37594</v>
      </c>
      <c r="C14" s="81" t="s">
        <v>52</v>
      </c>
      <c r="D14" s="151">
        <v>31</v>
      </c>
      <c r="E14" s="152">
        <f>INDEX(puu_hinnad,MATCH(Liik,Puu_liik,0),MATCH(Palgid!Läbimõõt,puu_mõõdud,1))</f>
        <v>19</v>
      </c>
      <c r="F14" s="153">
        <v>63.6</v>
      </c>
      <c r="G14" s="446">
        <f>Hind*Kogus</f>
        <v>1208.4000000000001</v>
      </c>
      <c r="H14" s="43">
        <f>VLOOKUP(Liik,puu_hinnakiri,MATCH(Palgid!Läbimõõt,puu_mõõdud,1) + 1,0)</f>
        <v>19</v>
      </c>
    </row>
    <row r="15" spans="2:8" x14ac:dyDescent="0.2">
      <c r="B15" s="150">
        <v>37594</v>
      </c>
      <c r="C15" s="81" t="s">
        <v>50</v>
      </c>
      <c r="D15" s="151">
        <v>28</v>
      </c>
      <c r="E15" s="152">
        <f>INDEX(puu_hinnad,MATCH(Liik,Puu_liik,0),MATCH(Palgid!Läbimõõt,puu_mõõdud,1))</f>
        <v>39</v>
      </c>
      <c r="F15" s="153">
        <v>58.4</v>
      </c>
      <c r="G15" s="446">
        <f>Hind*Kogus</f>
        <v>2277.6</v>
      </c>
      <c r="H15" s="43">
        <f>VLOOKUP(Liik,puu_hinnakiri,MATCH(Palgid!Läbimõõt,puu_mõõdud,1) + 1,0)</f>
        <v>39</v>
      </c>
    </row>
    <row r="16" spans="2:8" x14ac:dyDescent="0.2">
      <c r="B16" s="150">
        <v>37594</v>
      </c>
      <c r="C16" s="81" t="s">
        <v>55</v>
      </c>
      <c r="D16" s="151">
        <v>15</v>
      </c>
      <c r="E16" s="152">
        <f>INDEX(puu_hinnad,MATCH(Liik,Puu_liik,0),MATCH(Palgid!Läbimõõt,puu_mõõdud,1))</f>
        <v>31</v>
      </c>
      <c r="F16" s="153">
        <v>44</v>
      </c>
      <c r="G16" s="446">
        <f>Hind*Kogus</f>
        <v>1364</v>
      </c>
      <c r="H16" s="43">
        <f>VLOOKUP(Liik,puu_hinnakiri,MATCH(Palgid!Läbimõõt,puu_mõõdud,1) + 1,0)</f>
        <v>31</v>
      </c>
    </row>
    <row r="17" spans="2:8" x14ac:dyDescent="0.2">
      <c r="B17" s="150">
        <v>37595</v>
      </c>
      <c r="C17" s="81" t="s">
        <v>53</v>
      </c>
      <c r="D17" s="151">
        <v>30</v>
      </c>
      <c r="E17" s="152">
        <f>INDEX(puu_hinnad,MATCH(Liik,Puu_liik,0),MATCH(Palgid!Läbimõõt,puu_mõõdud,1))</f>
        <v>58</v>
      </c>
      <c r="F17" s="153">
        <v>25</v>
      </c>
      <c r="G17" s="446">
        <f>Hind*Kogus</f>
        <v>1450</v>
      </c>
      <c r="H17" s="43">
        <f>VLOOKUP(Liik,puu_hinnakiri,MATCH(Palgid!Läbimõõt,puu_mõõdud,1) + 1,0)</f>
        <v>58</v>
      </c>
    </row>
    <row r="18" spans="2:8" x14ac:dyDescent="0.2">
      <c r="B18" s="150">
        <v>37595</v>
      </c>
      <c r="C18" s="81" t="s">
        <v>54</v>
      </c>
      <c r="D18" s="151">
        <v>27</v>
      </c>
      <c r="E18" s="152">
        <f>INDEX(puu_hinnad,MATCH(Liik,Puu_liik,0),MATCH(Palgid!Läbimõõt,puu_mõõdud,1))</f>
        <v>31</v>
      </c>
      <c r="F18" s="153">
        <v>39</v>
      </c>
      <c r="G18" s="446">
        <f>Hind*Kogus</f>
        <v>1209</v>
      </c>
      <c r="H18" s="43">
        <f>VLOOKUP(Liik,puu_hinnakiri,MATCH(Palgid!Läbimõõt,puu_mõõdud,1) + 1,0)</f>
        <v>31</v>
      </c>
    </row>
    <row r="19" spans="2:8" x14ac:dyDescent="0.2">
      <c r="B19" s="150">
        <v>37597</v>
      </c>
      <c r="C19" s="81" t="s">
        <v>52</v>
      </c>
      <c r="D19" s="151">
        <v>23</v>
      </c>
      <c r="E19" s="152">
        <f>INDEX(puu_hinnad,MATCH(Liik,Puu_liik,0),MATCH(Palgid!Läbimõõt,puu_mõõdud,1))</f>
        <v>19</v>
      </c>
      <c r="F19" s="153">
        <v>132</v>
      </c>
      <c r="G19" s="446">
        <f>Hind*Kogus</f>
        <v>2508</v>
      </c>
      <c r="H19" s="43">
        <f>VLOOKUP(Liik,puu_hinnakiri,MATCH(Palgid!Läbimõõt,puu_mõõdud,1) + 1,0)</f>
        <v>19</v>
      </c>
    </row>
    <row r="20" spans="2:8" x14ac:dyDescent="0.2">
      <c r="B20" s="150">
        <v>37597</v>
      </c>
      <c r="C20" s="81" t="s">
        <v>55</v>
      </c>
      <c r="D20" s="151">
        <v>27</v>
      </c>
      <c r="E20" s="152">
        <f>INDEX(puu_hinnad,MATCH(Liik,Puu_liik,0),MATCH(Palgid!Läbimõõt,puu_mõõdud,1))</f>
        <v>35</v>
      </c>
      <c r="F20" s="153">
        <v>160</v>
      </c>
      <c r="G20" s="446">
        <f>Hind*Kogus</f>
        <v>5600</v>
      </c>
      <c r="H20" s="43">
        <f>VLOOKUP(Liik,puu_hinnakiri,MATCH(Palgid!Läbimõõt,puu_mõõdud,1) + 1,0)</f>
        <v>35</v>
      </c>
    </row>
    <row r="21" spans="2:8" x14ac:dyDescent="0.2">
      <c r="B21" s="150">
        <v>37597</v>
      </c>
      <c r="C21" s="81" t="s">
        <v>50</v>
      </c>
      <c r="D21" s="151">
        <v>18</v>
      </c>
      <c r="E21" s="152">
        <f>INDEX(puu_hinnad,MATCH(Liik,Puu_liik,0),MATCH(Palgid!Läbimõõt,puu_mõõdud,1))</f>
        <v>34</v>
      </c>
      <c r="F21" s="153">
        <v>39</v>
      </c>
      <c r="G21" s="446">
        <f>Hind*Kogus</f>
        <v>1326</v>
      </c>
      <c r="H21" s="43">
        <f>VLOOKUP(Liik,puu_hinnakiri,MATCH(Palgid!Läbimõõt,puu_mõõdud,1) + 1,0)</f>
        <v>34</v>
      </c>
    </row>
    <row r="22" spans="2:8" x14ac:dyDescent="0.2">
      <c r="B22" s="81"/>
      <c r="C22" s="81"/>
      <c r="D22" s="81"/>
      <c r="E22" s="152"/>
      <c r="F22" s="81"/>
      <c r="G22" s="446"/>
    </row>
    <row r="23" spans="2:8" x14ac:dyDescent="0.2">
      <c r="B23" s="154"/>
      <c r="C23" s="154"/>
      <c r="D23" s="154"/>
      <c r="E23" s="155" t="s">
        <v>49</v>
      </c>
      <c r="F23" s="156"/>
      <c r="G23" s="446">
        <f>SUM(Summa)</f>
        <v>30932.899999999998</v>
      </c>
    </row>
  </sheetData>
  <pageMargins left="0.75" right="0.75" top="1" bottom="1" header="0.5" footer="0.5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1"/>
  <sheetViews>
    <sheetView zoomScale="160" zoomScaleNormal="160" workbookViewId="0">
      <selection activeCell="A5" sqref="A5:F10"/>
    </sheetView>
  </sheetViews>
  <sheetFormatPr defaultRowHeight="12.75" x14ac:dyDescent="0.2"/>
  <sheetData>
    <row r="1" spans="1:6" s="157" customFormat="1" ht="15.75" x14ac:dyDescent="0.25">
      <c r="A1" s="144" t="s">
        <v>162</v>
      </c>
      <c r="B1" s="64"/>
      <c r="C1" s="94"/>
      <c r="D1" s="94"/>
      <c r="E1" s="94"/>
      <c r="F1" s="94"/>
    </row>
    <row r="2" spans="1:6" s="157" customFormat="1" x14ac:dyDescent="0.2">
      <c r="A2" s="158"/>
      <c r="B2" s="159" t="s">
        <v>163</v>
      </c>
      <c r="C2" s="160"/>
      <c r="D2" s="160"/>
      <c r="E2" s="160"/>
      <c r="F2" s="160"/>
    </row>
    <row r="3" spans="1:6" s="157" customFormat="1" ht="13.5" thickBot="1" x14ac:dyDescent="0.25">
      <c r="A3" s="158"/>
      <c r="B3" s="161"/>
      <c r="C3" s="161"/>
      <c r="D3" s="161"/>
      <c r="E3" s="162"/>
      <c r="F3" s="163"/>
    </row>
    <row r="4" spans="1:6" s="157" customFormat="1" ht="13.5" thickBot="1" x14ac:dyDescent="0.25">
      <c r="A4" s="164" t="s">
        <v>164</v>
      </c>
      <c r="B4" s="165">
        <v>10</v>
      </c>
      <c r="C4" s="166">
        <v>15</v>
      </c>
      <c r="D4" s="166">
        <v>20</v>
      </c>
      <c r="E4" s="166">
        <v>25</v>
      </c>
      <c r="F4" s="167">
        <v>30</v>
      </c>
    </row>
    <row r="5" spans="1:6" s="157" customFormat="1" x14ac:dyDescent="0.2">
      <c r="A5" s="168" t="s">
        <v>52</v>
      </c>
      <c r="B5" s="169">
        <v>12</v>
      </c>
      <c r="C5" s="170">
        <v>16</v>
      </c>
      <c r="D5" s="170">
        <v>19</v>
      </c>
      <c r="E5" s="170">
        <v>23</v>
      </c>
      <c r="F5" s="171">
        <v>19</v>
      </c>
    </row>
    <row r="6" spans="1:6" s="157" customFormat="1" x14ac:dyDescent="0.2">
      <c r="A6" s="172" t="s">
        <v>50</v>
      </c>
      <c r="B6" s="173">
        <v>31</v>
      </c>
      <c r="C6" s="174">
        <v>34</v>
      </c>
      <c r="D6" s="174">
        <v>36</v>
      </c>
      <c r="E6" s="174">
        <v>39</v>
      </c>
      <c r="F6" s="175">
        <v>35</v>
      </c>
    </row>
    <row r="7" spans="1:6" s="157" customFormat="1" x14ac:dyDescent="0.2">
      <c r="A7" s="172" t="s">
        <v>54</v>
      </c>
      <c r="B7" s="173">
        <v>15</v>
      </c>
      <c r="C7" s="174">
        <v>22</v>
      </c>
      <c r="D7" s="174">
        <v>26</v>
      </c>
      <c r="E7" s="174">
        <v>31</v>
      </c>
      <c r="F7" s="175">
        <v>29</v>
      </c>
    </row>
    <row r="8" spans="1:6" s="157" customFormat="1" x14ac:dyDescent="0.2">
      <c r="A8" s="172" t="s">
        <v>55</v>
      </c>
      <c r="B8" s="173">
        <v>28</v>
      </c>
      <c r="C8" s="174">
        <v>31</v>
      </c>
      <c r="D8" s="174">
        <v>33</v>
      </c>
      <c r="E8" s="174">
        <v>35</v>
      </c>
      <c r="F8" s="175">
        <v>33</v>
      </c>
    </row>
    <row r="9" spans="1:6" s="157" customFormat="1" x14ac:dyDescent="0.2">
      <c r="A9" s="172" t="s">
        <v>60</v>
      </c>
      <c r="B9" s="173">
        <v>33</v>
      </c>
      <c r="C9" s="174">
        <v>35</v>
      </c>
      <c r="D9" s="174">
        <v>39</v>
      </c>
      <c r="E9" s="174">
        <v>42</v>
      </c>
      <c r="F9" s="175">
        <v>38</v>
      </c>
    </row>
    <row r="10" spans="1:6" s="157" customFormat="1" ht="13.5" thickBot="1" x14ac:dyDescent="0.25">
      <c r="A10" s="176" t="s">
        <v>53</v>
      </c>
      <c r="B10" s="177">
        <v>38</v>
      </c>
      <c r="C10" s="178">
        <v>43</v>
      </c>
      <c r="D10" s="178">
        <v>48</v>
      </c>
      <c r="E10" s="178">
        <v>54</v>
      </c>
      <c r="F10" s="179">
        <v>58</v>
      </c>
    </row>
    <row r="11" spans="1:6" s="157" customFormat="1" x14ac:dyDescent="0.2"/>
  </sheetData>
  <pageMargins left="0.75" right="0.75" top="1" bottom="1" header="0.5" footer="0.5"/>
  <headerFooter alignWithMargins="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8"/>
  <sheetViews>
    <sheetView workbookViewId="0">
      <selection activeCell="K20" sqref="K20"/>
    </sheetView>
  </sheetViews>
  <sheetFormatPr defaultRowHeight="12.75" x14ac:dyDescent="0.2"/>
  <sheetData>
    <row r="1" spans="1:34" x14ac:dyDescent="0.2">
      <c r="A1" s="180"/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</row>
    <row r="2" spans="1:34" x14ac:dyDescent="0.2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</row>
    <row r="3" spans="1:34" x14ac:dyDescent="0.2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</row>
    <row r="4" spans="1:34" x14ac:dyDescent="0.2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</row>
    <row r="5" spans="1:34" x14ac:dyDescent="0.2">
      <c r="A5" s="180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</row>
    <row r="6" spans="1:34" x14ac:dyDescent="0.2">
      <c r="A6" s="180"/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</row>
    <row r="7" spans="1:34" x14ac:dyDescent="0.2">
      <c r="A7" s="180"/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</row>
    <row r="8" spans="1:34" x14ac:dyDescent="0.2">
      <c r="A8" s="180"/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</row>
    <row r="9" spans="1:34" x14ac:dyDescent="0.2">
      <c r="A9" s="180"/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</row>
    <row r="10" spans="1:34" ht="20.25" x14ac:dyDescent="0.3">
      <c r="A10" s="180"/>
      <c r="B10" s="180"/>
      <c r="C10" s="180"/>
      <c r="D10" s="181" t="s">
        <v>165</v>
      </c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</row>
    <row r="11" spans="1:34" x14ac:dyDescent="0.2">
      <c r="A11" s="180"/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</row>
    <row r="12" spans="1:34" x14ac:dyDescent="0.2">
      <c r="A12" s="180"/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</row>
    <row r="13" spans="1:34" x14ac:dyDescent="0.2">
      <c r="A13" s="180"/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</row>
    <row r="14" spans="1:34" x14ac:dyDescent="0.2">
      <c r="A14" s="180"/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</row>
    <row r="15" spans="1:34" x14ac:dyDescent="0.2">
      <c r="A15" s="180"/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</row>
    <row r="16" spans="1:34" x14ac:dyDescent="0.2">
      <c r="A16" s="180"/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</row>
    <row r="17" spans="1:34" x14ac:dyDescent="0.2">
      <c r="A17" s="180"/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</row>
    <row r="18" spans="1:34" x14ac:dyDescent="0.2">
      <c r="A18" s="180"/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</row>
    <row r="19" spans="1:34" x14ac:dyDescent="0.2">
      <c r="A19" s="180"/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</row>
    <row r="20" spans="1:34" x14ac:dyDescent="0.2">
      <c r="A20" s="180"/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</row>
    <row r="21" spans="1:34" x14ac:dyDescent="0.2">
      <c r="A21" s="180"/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</row>
    <row r="22" spans="1:34" x14ac:dyDescent="0.2">
      <c r="A22" s="180"/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</row>
    <row r="23" spans="1:34" x14ac:dyDescent="0.2">
      <c r="A23" s="180"/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</row>
    <row r="24" spans="1:34" x14ac:dyDescent="0.2">
      <c r="A24" s="180"/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</row>
    <row r="25" spans="1:34" x14ac:dyDescent="0.2">
      <c r="A25" s="180"/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</row>
    <row r="26" spans="1:34" x14ac:dyDescent="0.2">
      <c r="A26" s="180"/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</row>
    <row r="27" spans="1:34" x14ac:dyDescent="0.2">
      <c r="A27" s="180"/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</row>
    <row r="28" spans="1:34" x14ac:dyDescent="0.2">
      <c r="A28" s="180"/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</row>
    <row r="29" spans="1:34" x14ac:dyDescent="0.2">
      <c r="A29" s="180"/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</row>
    <row r="30" spans="1:34" x14ac:dyDescent="0.2">
      <c r="A30" s="180"/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</row>
    <row r="31" spans="1:34" x14ac:dyDescent="0.2">
      <c r="A31" s="180"/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</row>
    <row r="32" spans="1:34" x14ac:dyDescent="0.2">
      <c r="A32" s="180"/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</row>
    <row r="33" spans="1:34" x14ac:dyDescent="0.2">
      <c r="A33" s="180"/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</row>
    <row r="34" spans="1:34" x14ac:dyDescent="0.2">
      <c r="A34" s="180"/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</row>
    <row r="35" spans="1:34" x14ac:dyDescent="0.2">
      <c r="A35" s="180"/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</row>
    <row r="36" spans="1:34" x14ac:dyDescent="0.2">
      <c r="A36" s="180"/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</row>
    <row r="37" spans="1:34" x14ac:dyDescent="0.2">
      <c r="A37" s="180"/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</row>
    <row r="38" spans="1:34" x14ac:dyDescent="0.2">
      <c r="A38" s="180"/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</row>
    <row r="39" spans="1:34" x14ac:dyDescent="0.2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</row>
    <row r="40" spans="1:34" x14ac:dyDescent="0.2">
      <c r="A40" s="180"/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</row>
    <row r="41" spans="1:34" x14ac:dyDescent="0.2">
      <c r="A41" s="180"/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</row>
    <row r="42" spans="1:34" x14ac:dyDescent="0.2">
      <c r="A42" s="180"/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</row>
    <row r="43" spans="1:34" x14ac:dyDescent="0.2">
      <c r="A43" s="180"/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</row>
    <row r="44" spans="1:34" x14ac:dyDescent="0.2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</row>
    <row r="45" spans="1:34" x14ac:dyDescent="0.2">
      <c r="A45" s="180"/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</row>
    <row r="46" spans="1:34" x14ac:dyDescent="0.2">
      <c r="A46" s="180"/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</row>
    <row r="47" spans="1:34" x14ac:dyDescent="0.2">
      <c r="A47" s="180"/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</row>
    <row r="48" spans="1:34" x14ac:dyDescent="0.2">
      <c r="A48" s="180"/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</row>
    <row r="49" spans="1:34" x14ac:dyDescent="0.2">
      <c r="A49" s="180"/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</row>
    <row r="50" spans="1:34" x14ac:dyDescent="0.2">
      <c r="A50" s="180"/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</row>
    <row r="51" spans="1:34" x14ac:dyDescent="0.2">
      <c r="A51" s="180"/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</row>
    <row r="52" spans="1:34" x14ac:dyDescent="0.2">
      <c r="A52" s="180"/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</row>
    <row r="53" spans="1:34" x14ac:dyDescent="0.2">
      <c r="A53" s="180"/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</row>
    <row r="54" spans="1:34" x14ac:dyDescent="0.2">
      <c r="A54" s="180"/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</row>
    <row r="55" spans="1:34" x14ac:dyDescent="0.2">
      <c r="A55" s="180"/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</row>
    <row r="56" spans="1:34" x14ac:dyDescent="0.2">
      <c r="A56" s="180"/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</row>
    <row r="57" spans="1:34" x14ac:dyDescent="0.2">
      <c r="A57" s="180"/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</row>
    <row r="58" spans="1:34" x14ac:dyDescent="0.2">
      <c r="A58" s="180"/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</row>
    <row r="59" spans="1:34" x14ac:dyDescent="0.2">
      <c r="A59" s="180"/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</row>
    <row r="60" spans="1:34" x14ac:dyDescent="0.2">
      <c r="A60" s="180"/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</row>
    <row r="61" spans="1:34" x14ac:dyDescent="0.2">
      <c r="A61" s="180"/>
      <c r="B61" s="180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</row>
    <row r="62" spans="1:34" x14ac:dyDescent="0.2">
      <c r="A62" s="180"/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</row>
    <row r="63" spans="1:34" x14ac:dyDescent="0.2">
      <c r="A63" s="180"/>
      <c r="B63" s="180"/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</row>
    <row r="64" spans="1:34" x14ac:dyDescent="0.2">
      <c r="A64" s="180"/>
      <c r="B64" s="180"/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</row>
    <row r="65" spans="1:34" x14ac:dyDescent="0.2">
      <c r="A65" s="180"/>
      <c r="B65" s="180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</row>
    <row r="66" spans="1:34" x14ac:dyDescent="0.2">
      <c r="A66" s="180"/>
      <c r="B66" s="180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</row>
    <row r="67" spans="1:34" x14ac:dyDescent="0.2">
      <c r="A67" s="180"/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</row>
    <row r="68" spans="1:34" x14ac:dyDescent="0.2">
      <c r="A68" s="180"/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0"/>
    </row>
    <row r="69" spans="1:34" x14ac:dyDescent="0.2">
      <c r="A69" s="180"/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80"/>
      <c r="AA69" s="180"/>
      <c r="AB69" s="180"/>
      <c r="AC69" s="180"/>
      <c r="AD69" s="180"/>
      <c r="AE69" s="180"/>
      <c r="AF69" s="180"/>
      <c r="AG69" s="180"/>
      <c r="AH69" s="180"/>
    </row>
    <row r="70" spans="1:34" x14ac:dyDescent="0.2">
      <c r="A70" s="180"/>
      <c r="B70" s="180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</row>
    <row r="71" spans="1:34" x14ac:dyDescent="0.2">
      <c r="A71" s="180"/>
      <c r="B71" s="180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</row>
    <row r="72" spans="1:34" x14ac:dyDescent="0.2">
      <c r="A72" s="180"/>
      <c r="B72" s="180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  <c r="AA72" s="180"/>
      <c r="AB72" s="180"/>
      <c r="AC72" s="180"/>
      <c r="AD72" s="180"/>
      <c r="AE72" s="180"/>
      <c r="AF72" s="180"/>
      <c r="AG72" s="180"/>
      <c r="AH72" s="180"/>
    </row>
    <row r="73" spans="1:34" x14ac:dyDescent="0.2">
      <c r="A73" s="180"/>
      <c r="B73" s="180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80"/>
      <c r="W73" s="180"/>
      <c r="X73" s="180"/>
      <c r="Y73" s="180"/>
      <c r="Z73" s="180"/>
      <c r="AA73" s="180"/>
      <c r="AB73" s="180"/>
      <c r="AC73" s="180"/>
      <c r="AD73" s="180"/>
      <c r="AE73" s="180"/>
      <c r="AF73" s="180"/>
      <c r="AG73" s="180"/>
      <c r="AH73" s="180"/>
    </row>
    <row r="74" spans="1:34" x14ac:dyDescent="0.2">
      <c r="A74" s="180"/>
      <c r="B74" s="180"/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0"/>
      <c r="AD74" s="180"/>
      <c r="AE74" s="180"/>
      <c r="AF74" s="180"/>
      <c r="AG74" s="180"/>
      <c r="AH74" s="180"/>
    </row>
    <row r="75" spans="1:34" x14ac:dyDescent="0.2">
      <c r="A75" s="180"/>
      <c r="B75" s="180"/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  <c r="AF75" s="180"/>
      <c r="AG75" s="180"/>
      <c r="AH75" s="180"/>
    </row>
    <row r="76" spans="1:34" x14ac:dyDescent="0.2">
      <c r="A76" s="180"/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80"/>
      <c r="AG76" s="180"/>
      <c r="AH76" s="180"/>
    </row>
    <row r="77" spans="1:34" x14ac:dyDescent="0.2">
      <c r="A77" s="180"/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</row>
    <row r="78" spans="1:34" x14ac:dyDescent="0.2">
      <c r="A78" s="180"/>
      <c r="B78" s="180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80"/>
      <c r="AG78" s="180"/>
      <c r="AH78" s="180"/>
    </row>
    <row r="79" spans="1:34" x14ac:dyDescent="0.2">
      <c r="A79" s="180"/>
      <c r="B79" s="180"/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80"/>
      <c r="AG79" s="180"/>
      <c r="AH79" s="180"/>
    </row>
    <row r="80" spans="1:34" x14ac:dyDescent="0.2">
      <c r="A80" s="180"/>
      <c r="B80" s="180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  <c r="AF80" s="180"/>
      <c r="AG80" s="180"/>
      <c r="AH80" s="180"/>
    </row>
    <row r="81" spans="1:34" x14ac:dyDescent="0.2">
      <c r="A81" s="180"/>
      <c r="B81" s="180"/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80"/>
      <c r="AG81" s="180"/>
      <c r="AH81" s="180"/>
    </row>
    <row r="82" spans="1:34" x14ac:dyDescent="0.2">
      <c r="A82" s="180"/>
      <c r="B82" s="180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80"/>
      <c r="AG82" s="180"/>
      <c r="AH82" s="180"/>
    </row>
    <row r="83" spans="1:34" x14ac:dyDescent="0.2">
      <c r="A83" s="180"/>
      <c r="B83" s="180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0"/>
      <c r="AG83" s="180"/>
      <c r="AH83" s="180"/>
    </row>
    <row r="84" spans="1:34" x14ac:dyDescent="0.2">
      <c r="A84" s="180"/>
      <c r="B84" s="180"/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0"/>
      <c r="AG84" s="180"/>
      <c r="AH84" s="180"/>
    </row>
    <row r="85" spans="1:34" x14ac:dyDescent="0.2">
      <c r="A85" s="180"/>
      <c r="B85" s="180"/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</row>
    <row r="86" spans="1:34" x14ac:dyDescent="0.2">
      <c r="A86" s="180"/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80"/>
      <c r="AG86" s="180"/>
      <c r="AH86" s="180"/>
    </row>
    <row r="87" spans="1:34" x14ac:dyDescent="0.2">
      <c r="A87" s="180"/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  <c r="AF87" s="180"/>
      <c r="AG87" s="180"/>
      <c r="AH87" s="180"/>
    </row>
    <row r="88" spans="1:34" x14ac:dyDescent="0.2">
      <c r="A88" s="180"/>
      <c r="B88" s="180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  <c r="AF88" s="180"/>
      <c r="AG88" s="180"/>
      <c r="AH88" s="180"/>
    </row>
    <row r="89" spans="1:34" x14ac:dyDescent="0.2">
      <c r="A89" s="180"/>
      <c r="B89" s="180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  <c r="AF89" s="180"/>
      <c r="AG89" s="180"/>
      <c r="AH89" s="180"/>
    </row>
    <row r="90" spans="1:34" x14ac:dyDescent="0.2">
      <c r="A90" s="180"/>
      <c r="B90" s="180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  <c r="AF90" s="180"/>
      <c r="AG90" s="180"/>
      <c r="AH90" s="180"/>
    </row>
    <row r="91" spans="1:34" x14ac:dyDescent="0.2">
      <c r="A91" s="180"/>
      <c r="B91" s="180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  <c r="AF91" s="180"/>
      <c r="AG91" s="180"/>
      <c r="AH91" s="180"/>
    </row>
    <row r="92" spans="1:34" x14ac:dyDescent="0.2">
      <c r="A92" s="180"/>
      <c r="B92" s="180"/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0"/>
      <c r="AH92" s="180"/>
    </row>
    <row r="93" spans="1:34" x14ac:dyDescent="0.2">
      <c r="A93" s="180"/>
      <c r="B93" s="180"/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</row>
    <row r="94" spans="1:34" x14ac:dyDescent="0.2">
      <c r="A94" s="180"/>
      <c r="B94" s="180"/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</row>
    <row r="95" spans="1:34" x14ac:dyDescent="0.2">
      <c r="A95" s="180"/>
      <c r="B95" s="180"/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</row>
    <row r="96" spans="1:34" x14ac:dyDescent="0.2">
      <c r="A96" s="180"/>
      <c r="B96" s="180"/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</row>
    <row r="97" spans="1:34" x14ac:dyDescent="0.2">
      <c r="A97" s="180"/>
      <c r="B97" s="180"/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</row>
    <row r="98" spans="1:34" x14ac:dyDescent="0.2">
      <c r="A98" s="180"/>
      <c r="B98" s="180"/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</row>
    <row r="99" spans="1:34" x14ac:dyDescent="0.2">
      <c r="A99" s="180"/>
      <c r="B99" s="180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</row>
    <row r="100" spans="1:34" x14ac:dyDescent="0.2">
      <c r="A100" s="180"/>
      <c r="B100" s="180"/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</row>
    <row r="101" spans="1:34" x14ac:dyDescent="0.2">
      <c r="A101" s="180"/>
      <c r="B101" s="180"/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</row>
    <row r="102" spans="1:34" x14ac:dyDescent="0.2">
      <c r="A102" s="180"/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</row>
    <row r="103" spans="1:34" x14ac:dyDescent="0.2">
      <c r="A103" s="180"/>
      <c r="B103" s="180"/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</row>
    <row r="104" spans="1:34" x14ac:dyDescent="0.2">
      <c r="A104" s="180"/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</row>
    <row r="105" spans="1:34" x14ac:dyDescent="0.2">
      <c r="A105" s="180"/>
      <c r="B105" s="180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0"/>
    </row>
    <row r="106" spans="1:34" x14ac:dyDescent="0.2">
      <c r="A106" s="180"/>
      <c r="B106" s="180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80"/>
      <c r="AG106" s="180"/>
      <c r="AH106" s="180"/>
    </row>
    <row r="107" spans="1:34" x14ac:dyDescent="0.2">
      <c r="A107" s="180"/>
      <c r="B107" s="180"/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80"/>
      <c r="AG107" s="180"/>
      <c r="AH107" s="180"/>
    </row>
    <row r="108" spans="1:34" x14ac:dyDescent="0.2">
      <c r="A108" s="180"/>
      <c r="B108" s="180"/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</row>
    <row r="109" spans="1:34" x14ac:dyDescent="0.2">
      <c r="A109" s="180"/>
      <c r="B109" s="180"/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80"/>
      <c r="AG109" s="180"/>
      <c r="AH109" s="180"/>
    </row>
    <row r="110" spans="1:34" x14ac:dyDescent="0.2">
      <c r="A110" s="180"/>
      <c r="B110" s="180"/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80"/>
      <c r="AG110" s="180"/>
      <c r="AH110" s="180"/>
    </row>
    <row r="111" spans="1:34" x14ac:dyDescent="0.2">
      <c r="A111" s="180"/>
      <c r="B111" s="180"/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</row>
    <row r="112" spans="1:34" x14ac:dyDescent="0.2">
      <c r="A112" s="180"/>
      <c r="B112" s="180"/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</row>
    <row r="113" spans="1:34" x14ac:dyDescent="0.2">
      <c r="A113" s="180"/>
      <c r="B113" s="180"/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80"/>
      <c r="AG113" s="180"/>
      <c r="AH113" s="180"/>
    </row>
    <row r="114" spans="1:34" x14ac:dyDescent="0.2">
      <c r="A114" s="180"/>
      <c r="B114" s="180"/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  <c r="AE114" s="180"/>
      <c r="AF114" s="180"/>
      <c r="AG114" s="180"/>
      <c r="AH114" s="180"/>
    </row>
    <row r="115" spans="1:34" x14ac:dyDescent="0.2">
      <c r="A115" s="180"/>
      <c r="B115" s="180"/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  <c r="AE115" s="180"/>
      <c r="AF115" s="180"/>
      <c r="AG115" s="180"/>
      <c r="AH115" s="180"/>
    </row>
    <row r="116" spans="1:34" x14ac:dyDescent="0.2">
      <c r="A116" s="180"/>
      <c r="B116" s="180"/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</row>
    <row r="117" spans="1:34" x14ac:dyDescent="0.2">
      <c r="A117" s="180"/>
      <c r="B117" s="180"/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  <c r="AE117" s="180"/>
      <c r="AF117" s="180"/>
      <c r="AG117" s="180"/>
      <c r="AH117" s="180"/>
    </row>
    <row r="118" spans="1:34" x14ac:dyDescent="0.2">
      <c r="A118" s="180"/>
      <c r="B118" s="180"/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</row>
    <row r="119" spans="1:34" x14ac:dyDescent="0.2">
      <c r="A119" s="180"/>
      <c r="B119" s="180"/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80"/>
      <c r="AG119" s="180"/>
      <c r="AH119" s="180"/>
    </row>
    <row r="120" spans="1:34" x14ac:dyDescent="0.2">
      <c r="A120" s="180"/>
      <c r="B120" s="180"/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  <c r="AF120" s="180"/>
      <c r="AG120" s="180"/>
      <c r="AH120" s="180"/>
    </row>
    <row r="121" spans="1:34" x14ac:dyDescent="0.2">
      <c r="A121" s="180"/>
      <c r="B121" s="180"/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</row>
    <row r="122" spans="1:34" x14ac:dyDescent="0.2">
      <c r="A122" s="180"/>
      <c r="B122" s="180"/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  <c r="AF122" s="180"/>
      <c r="AG122" s="180"/>
      <c r="AH122" s="180"/>
    </row>
    <row r="123" spans="1:34" x14ac:dyDescent="0.2">
      <c r="A123" s="180"/>
      <c r="B123" s="180"/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  <c r="AE123" s="180"/>
      <c r="AF123" s="180"/>
      <c r="AG123" s="180"/>
      <c r="AH123" s="180"/>
    </row>
    <row r="124" spans="1:34" x14ac:dyDescent="0.2">
      <c r="A124" s="180"/>
      <c r="B124" s="180"/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  <c r="AA124" s="180"/>
      <c r="AB124" s="180"/>
      <c r="AC124" s="180"/>
      <c r="AD124" s="180"/>
      <c r="AE124" s="180"/>
      <c r="AF124" s="180"/>
      <c r="AG124" s="180"/>
      <c r="AH124" s="180"/>
    </row>
    <row r="125" spans="1:34" x14ac:dyDescent="0.2">
      <c r="A125" s="180"/>
      <c r="B125" s="180"/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  <c r="AA125" s="180"/>
      <c r="AB125" s="180"/>
      <c r="AC125" s="180"/>
      <c r="AD125" s="180"/>
      <c r="AE125" s="180"/>
      <c r="AF125" s="180"/>
      <c r="AG125" s="180"/>
      <c r="AH125" s="180"/>
    </row>
    <row r="126" spans="1:34" x14ac:dyDescent="0.2">
      <c r="A126" s="180"/>
      <c r="B126" s="180"/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  <c r="Y126" s="180"/>
      <c r="Z126" s="180"/>
      <c r="AA126" s="180"/>
      <c r="AB126" s="180"/>
      <c r="AC126" s="180"/>
      <c r="AD126" s="180"/>
      <c r="AE126" s="180"/>
      <c r="AF126" s="180"/>
      <c r="AG126" s="180"/>
      <c r="AH126" s="180"/>
    </row>
    <row r="127" spans="1:34" x14ac:dyDescent="0.2">
      <c r="A127" s="180"/>
      <c r="B127" s="180"/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  <c r="AE127" s="180"/>
      <c r="AF127" s="180"/>
      <c r="AG127" s="180"/>
      <c r="AH127" s="180"/>
    </row>
    <row r="128" spans="1:34" x14ac:dyDescent="0.2">
      <c r="A128" s="180"/>
      <c r="B128" s="180"/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  <c r="AA128" s="180"/>
      <c r="AB128" s="180"/>
      <c r="AC128" s="180"/>
      <c r="AD128" s="180"/>
      <c r="AE128" s="180"/>
      <c r="AF128" s="180"/>
      <c r="AG128" s="180"/>
      <c r="AH128" s="180"/>
    </row>
    <row r="129" spans="1:34" x14ac:dyDescent="0.2">
      <c r="A129" s="180"/>
      <c r="B129" s="180"/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  <c r="AA129" s="180"/>
      <c r="AB129" s="180"/>
      <c r="AC129" s="180"/>
      <c r="AD129" s="180"/>
      <c r="AE129" s="180"/>
      <c r="AF129" s="180"/>
      <c r="AG129" s="180"/>
      <c r="AH129" s="180"/>
    </row>
    <row r="130" spans="1:34" x14ac:dyDescent="0.2">
      <c r="A130" s="180"/>
      <c r="B130" s="180"/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</row>
    <row r="131" spans="1:34" x14ac:dyDescent="0.2">
      <c r="A131" s="180"/>
      <c r="B131" s="180"/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  <c r="Z131" s="180"/>
      <c r="AA131" s="180"/>
      <c r="AB131" s="180"/>
      <c r="AC131" s="180"/>
      <c r="AD131" s="180"/>
      <c r="AE131" s="180"/>
      <c r="AF131" s="180"/>
      <c r="AG131" s="180"/>
      <c r="AH131" s="180"/>
    </row>
    <row r="132" spans="1:34" x14ac:dyDescent="0.2">
      <c r="A132" s="180"/>
      <c r="B132" s="180"/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80"/>
      <c r="AE132" s="180"/>
      <c r="AF132" s="180"/>
      <c r="AG132" s="180"/>
      <c r="AH132" s="180"/>
    </row>
    <row r="133" spans="1:34" x14ac:dyDescent="0.2">
      <c r="A133" s="180"/>
      <c r="B133" s="180"/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  <c r="AA133" s="180"/>
      <c r="AB133" s="180"/>
      <c r="AC133" s="180"/>
      <c r="AD133" s="180"/>
      <c r="AE133" s="180"/>
      <c r="AF133" s="180"/>
      <c r="AG133" s="180"/>
      <c r="AH133" s="180"/>
    </row>
    <row r="134" spans="1:34" x14ac:dyDescent="0.2">
      <c r="A134" s="180"/>
      <c r="B134" s="180"/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  <c r="AA134" s="180"/>
      <c r="AB134" s="180"/>
      <c r="AC134" s="180"/>
      <c r="AD134" s="180"/>
      <c r="AE134" s="180"/>
      <c r="AF134" s="180"/>
      <c r="AG134" s="180"/>
      <c r="AH134" s="180"/>
    </row>
    <row r="135" spans="1:34" x14ac:dyDescent="0.2">
      <c r="A135" s="180"/>
      <c r="B135" s="180"/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  <c r="AA135" s="180"/>
      <c r="AB135" s="180"/>
      <c r="AC135" s="180"/>
      <c r="AD135" s="180"/>
      <c r="AE135" s="180"/>
      <c r="AF135" s="180"/>
      <c r="AG135" s="180"/>
      <c r="AH135" s="180"/>
    </row>
    <row r="136" spans="1:34" x14ac:dyDescent="0.2">
      <c r="A136" s="180"/>
      <c r="B136" s="180"/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  <c r="AA136" s="180"/>
      <c r="AB136" s="180"/>
      <c r="AC136" s="180"/>
      <c r="AD136" s="180"/>
      <c r="AE136" s="180"/>
      <c r="AF136" s="180"/>
      <c r="AG136" s="180"/>
      <c r="AH136" s="180"/>
    </row>
    <row r="137" spans="1:34" x14ac:dyDescent="0.2">
      <c r="A137" s="180"/>
      <c r="B137" s="180"/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  <c r="AA137" s="180"/>
      <c r="AB137" s="180"/>
      <c r="AC137" s="180"/>
      <c r="AD137" s="180"/>
      <c r="AE137" s="180"/>
      <c r="AF137" s="180"/>
      <c r="AG137" s="180"/>
      <c r="AH137" s="180"/>
    </row>
    <row r="138" spans="1:34" x14ac:dyDescent="0.2">
      <c r="A138" s="180"/>
      <c r="B138" s="180"/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  <c r="AF138" s="180"/>
      <c r="AG138" s="180"/>
      <c r="AH138" s="180"/>
    </row>
    <row r="139" spans="1:34" x14ac:dyDescent="0.2">
      <c r="A139" s="180"/>
      <c r="B139" s="180"/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  <c r="AA139" s="180"/>
      <c r="AB139" s="180"/>
      <c r="AC139" s="180"/>
      <c r="AD139" s="180"/>
      <c r="AE139" s="180"/>
      <c r="AF139" s="180"/>
      <c r="AG139" s="180"/>
      <c r="AH139" s="180"/>
    </row>
    <row r="140" spans="1:34" x14ac:dyDescent="0.2">
      <c r="A140" s="180"/>
      <c r="B140" s="180"/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  <c r="AA140" s="180"/>
      <c r="AB140" s="180"/>
      <c r="AC140" s="180"/>
      <c r="AD140" s="180"/>
      <c r="AE140" s="180"/>
      <c r="AF140" s="180"/>
      <c r="AG140" s="180"/>
      <c r="AH140" s="180"/>
    </row>
    <row r="141" spans="1:34" x14ac:dyDescent="0.2">
      <c r="A141" s="180"/>
      <c r="B141" s="180"/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  <c r="X141" s="180"/>
      <c r="Y141" s="180"/>
      <c r="Z141" s="180"/>
      <c r="AA141" s="180"/>
      <c r="AB141" s="180"/>
      <c r="AC141" s="180"/>
      <c r="AD141" s="180"/>
      <c r="AE141" s="180"/>
      <c r="AF141" s="180"/>
      <c r="AG141" s="180"/>
      <c r="AH141" s="180"/>
    </row>
    <row r="142" spans="1:34" x14ac:dyDescent="0.2">
      <c r="A142" s="180"/>
      <c r="B142" s="180"/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  <c r="X142" s="180"/>
      <c r="Y142" s="180"/>
      <c r="Z142" s="180"/>
      <c r="AA142" s="180"/>
      <c r="AB142" s="180"/>
      <c r="AC142" s="180"/>
      <c r="AD142" s="180"/>
      <c r="AE142" s="180"/>
      <c r="AF142" s="180"/>
      <c r="AG142" s="180"/>
      <c r="AH142" s="180"/>
    </row>
    <row r="143" spans="1:34" x14ac:dyDescent="0.2">
      <c r="A143" s="180"/>
      <c r="B143" s="180"/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  <c r="AA143" s="180"/>
      <c r="AB143" s="180"/>
      <c r="AC143" s="180"/>
      <c r="AD143" s="180"/>
      <c r="AE143" s="180"/>
      <c r="AF143" s="180"/>
      <c r="AG143" s="180"/>
      <c r="AH143" s="180"/>
    </row>
    <row r="144" spans="1:34" x14ac:dyDescent="0.2">
      <c r="A144" s="180"/>
      <c r="B144" s="180"/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  <c r="AA144" s="180"/>
      <c r="AB144" s="180"/>
      <c r="AC144" s="180"/>
      <c r="AD144" s="180"/>
      <c r="AE144" s="180"/>
      <c r="AF144" s="180"/>
      <c r="AG144" s="180"/>
      <c r="AH144" s="180"/>
    </row>
    <row r="145" spans="1:34" x14ac:dyDescent="0.2">
      <c r="A145" s="180"/>
      <c r="B145" s="180"/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  <c r="Y145" s="180"/>
      <c r="Z145" s="180"/>
      <c r="AA145" s="180"/>
      <c r="AB145" s="180"/>
      <c r="AC145" s="180"/>
      <c r="AD145" s="180"/>
      <c r="AE145" s="180"/>
      <c r="AF145" s="180"/>
      <c r="AG145" s="180"/>
      <c r="AH145" s="180"/>
    </row>
    <row r="146" spans="1:34" x14ac:dyDescent="0.2">
      <c r="A146" s="180"/>
      <c r="B146" s="180"/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  <c r="AA146" s="180"/>
      <c r="AB146" s="180"/>
      <c r="AC146" s="180"/>
      <c r="AD146" s="180"/>
      <c r="AE146" s="180"/>
      <c r="AF146" s="180"/>
      <c r="AG146" s="180"/>
      <c r="AH146" s="180"/>
    </row>
    <row r="147" spans="1:34" x14ac:dyDescent="0.2">
      <c r="A147" s="180"/>
      <c r="B147" s="180"/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  <c r="AA147" s="180"/>
      <c r="AB147" s="180"/>
      <c r="AC147" s="180"/>
      <c r="AD147" s="180"/>
      <c r="AE147" s="180"/>
      <c r="AF147" s="180"/>
      <c r="AG147" s="180"/>
      <c r="AH147" s="180"/>
    </row>
    <row r="148" spans="1:34" x14ac:dyDescent="0.2">
      <c r="A148" s="180"/>
      <c r="B148" s="180"/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  <c r="AA148" s="180"/>
      <c r="AB148" s="180"/>
      <c r="AC148" s="180"/>
      <c r="AD148" s="180"/>
      <c r="AE148" s="180"/>
      <c r="AF148" s="180"/>
      <c r="AG148" s="180"/>
      <c r="AH148" s="180"/>
    </row>
    <row r="149" spans="1:34" x14ac:dyDescent="0.2">
      <c r="A149" s="180"/>
      <c r="B149" s="180"/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  <c r="Y149" s="180"/>
      <c r="Z149" s="180"/>
      <c r="AA149" s="180"/>
      <c r="AB149" s="180"/>
      <c r="AC149" s="180"/>
      <c r="AD149" s="180"/>
      <c r="AE149" s="180"/>
      <c r="AF149" s="180"/>
      <c r="AG149" s="180"/>
      <c r="AH149" s="180"/>
    </row>
    <row r="150" spans="1:34" x14ac:dyDescent="0.2">
      <c r="A150" s="180"/>
      <c r="B150" s="180"/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  <c r="AA150" s="180"/>
      <c r="AB150" s="180"/>
      <c r="AC150" s="180"/>
      <c r="AD150" s="180"/>
      <c r="AE150" s="180"/>
      <c r="AF150" s="180"/>
      <c r="AG150" s="180"/>
      <c r="AH150" s="180"/>
    </row>
    <row r="151" spans="1:34" x14ac:dyDescent="0.2">
      <c r="A151" s="180"/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0"/>
      <c r="Z151" s="180"/>
      <c r="AA151" s="180"/>
      <c r="AB151" s="180"/>
      <c r="AC151" s="180"/>
      <c r="AD151" s="180"/>
      <c r="AE151" s="180"/>
      <c r="AF151" s="180"/>
      <c r="AG151" s="180"/>
      <c r="AH151" s="180"/>
    </row>
    <row r="152" spans="1:34" x14ac:dyDescent="0.2">
      <c r="A152" s="180"/>
      <c r="B152" s="180"/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  <c r="AA152" s="180"/>
      <c r="AB152" s="180"/>
      <c r="AC152" s="180"/>
      <c r="AD152" s="180"/>
      <c r="AE152" s="180"/>
      <c r="AF152" s="180"/>
      <c r="AG152" s="180"/>
      <c r="AH152" s="180"/>
    </row>
    <row r="153" spans="1:34" x14ac:dyDescent="0.2">
      <c r="A153" s="180"/>
      <c r="B153" s="180"/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  <c r="AA153" s="180"/>
      <c r="AB153" s="180"/>
      <c r="AC153" s="180"/>
      <c r="AD153" s="180"/>
      <c r="AE153" s="180"/>
      <c r="AF153" s="180"/>
      <c r="AG153" s="180"/>
      <c r="AH153" s="180"/>
    </row>
    <row r="154" spans="1:34" x14ac:dyDescent="0.2">
      <c r="A154" s="180"/>
      <c r="B154" s="180"/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  <c r="AA154" s="180"/>
      <c r="AB154" s="180"/>
      <c r="AC154" s="180"/>
      <c r="AD154" s="180"/>
      <c r="AE154" s="180"/>
      <c r="AF154" s="180"/>
      <c r="AG154" s="180"/>
      <c r="AH154" s="180"/>
    </row>
    <row r="155" spans="1:34" x14ac:dyDescent="0.2">
      <c r="A155" s="180"/>
      <c r="B155" s="180"/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  <c r="AA155" s="180"/>
      <c r="AB155" s="180"/>
      <c r="AC155" s="180"/>
      <c r="AD155" s="180"/>
      <c r="AE155" s="180"/>
      <c r="AF155" s="180"/>
      <c r="AG155" s="180"/>
      <c r="AH155" s="180"/>
    </row>
    <row r="156" spans="1:34" x14ac:dyDescent="0.2">
      <c r="A156" s="180"/>
      <c r="B156" s="180"/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  <c r="AA156" s="180"/>
      <c r="AB156" s="180"/>
      <c r="AC156" s="180"/>
      <c r="AD156" s="180"/>
      <c r="AE156" s="180"/>
      <c r="AF156" s="180"/>
      <c r="AG156" s="180"/>
      <c r="AH156" s="180"/>
    </row>
    <row r="157" spans="1:34" x14ac:dyDescent="0.2">
      <c r="A157" s="180"/>
      <c r="B157" s="180"/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  <c r="Y157" s="180"/>
      <c r="Z157" s="180"/>
      <c r="AA157" s="180"/>
      <c r="AB157" s="180"/>
      <c r="AC157" s="180"/>
      <c r="AD157" s="180"/>
      <c r="AE157" s="180"/>
      <c r="AF157" s="180"/>
      <c r="AG157" s="180"/>
      <c r="AH157" s="180"/>
    </row>
    <row r="158" spans="1:34" x14ac:dyDescent="0.2">
      <c r="A158" s="180"/>
      <c r="B158" s="180"/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  <c r="Y158" s="180"/>
      <c r="Z158" s="180"/>
      <c r="AA158" s="180"/>
      <c r="AB158" s="180"/>
      <c r="AC158" s="180"/>
      <c r="AD158" s="180"/>
      <c r="AE158" s="180"/>
      <c r="AF158" s="180"/>
      <c r="AG158" s="180"/>
      <c r="AH158" s="180"/>
    </row>
    <row r="159" spans="1:34" x14ac:dyDescent="0.2">
      <c r="A159" s="180"/>
      <c r="B159" s="180"/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80"/>
      <c r="W159" s="180"/>
      <c r="X159" s="180"/>
      <c r="Y159" s="180"/>
      <c r="Z159" s="180"/>
      <c r="AA159" s="180"/>
      <c r="AB159" s="180"/>
      <c r="AC159" s="180"/>
      <c r="AD159" s="180"/>
      <c r="AE159" s="180"/>
      <c r="AF159" s="180"/>
      <c r="AG159" s="180"/>
      <c r="AH159" s="180"/>
    </row>
    <row r="160" spans="1:34" x14ac:dyDescent="0.2">
      <c r="A160" s="180"/>
      <c r="B160" s="180"/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  <c r="V160" s="180"/>
      <c r="W160" s="180"/>
      <c r="X160" s="180"/>
      <c r="Y160" s="180"/>
      <c r="Z160" s="180"/>
      <c r="AA160" s="180"/>
      <c r="AB160" s="180"/>
      <c r="AC160" s="180"/>
      <c r="AD160" s="180"/>
      <c r="AE160" s="180"/>
      <c r="AF160" s="180"/>
      <c r="AG160" s="180"/>
      <c r="AH160" s="180"/>
    </row>
    <row r="161" spans="1:34" x14ac:dyDescent="0.2">
      <c r="A161" s="180"/>
      <c r="B161" s="180"/>
      <c r="C161" s="180"/>
      <c r="D161" s="180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  <c r="R161" s="180"/>
      <c r="S161" s="180"/>
      <c r="T161" s="180"/>
      <c r="U161" s="180"/>
      <c r="V161" s="180"/>
      <c r="W161" s="180"/>
      <c r="X161" s="180"/>
      <c r="Y161" s="180"/>
      <c r="Z161" s="180"/>
      <c r="AA161" s="180"/>
      <c r="AB161" s="180"/>
      <c r="AC161" s="180"/>
      <c r="AD161" s="180"/>
      <c r="AE161" s="180"/>
      <c r="AF161" s="180"/>
      <c r="AG161" s="180"/>
      <c r="AH161" s="180"/>
    </row>
    <row r="162" spans="1:34" x14ac:dyDescent="0.2">
      <c r="A162" s="180"/>
      <c r="B162" s="180"/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80"/>
      <c r="W162" s="180"/>
      <c r="X162" s="180"/>
      <c r="Y162" s="180"/>
      <c r="Z162" s="180"/>
      <c r="AA162" s="180"/>
      <c r="AB162" s="180"/>
      <c r="AC162" s="180"/>
      <c r="AD162" s="180"/>
      <c r="AE162" s="180"/>
      <c r="AF162" s="180"/>
      <c r="AG162" s="180"/>
      <c r="AH162" s="180"/>
    </row>
    <row r="163" spans="1:34" x14ac:dyDescent="0.2">
      <c r="A163" s="180"/>
      <c r="B163" s="180"/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  <c r="S163" s="180"/>
      <c r="T163" s="180"/>
      <c r="U163" s="180"/>
      <c r="V163" s="180"/>
      <c r="W163" s="180"/>
      <c r="X163" s="180"/>
      <c r="Y163" s="180"/>
      <c r="Z163" s="180"/>
      <c r="AA163" s="180"/>
      <c r="AB163" s="180"/>
      <c r="AC163" s="180"/>
      <c r="AD163" s="180"/>
      <c r="AE163" s="180"/>
      <c r="AF163" s="180"/>
      <c r="AG163" s="180"/>
      <c r="AH163" s="180"/>
    </row>
    <row r="164" spans="1:34" x14ac:dyDescent="0.2">
      <c r="A164" s="180"/>
      <c r="B164" s="180"/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  <c r="V164" s="180"/>
      <c r="W164" s="180"/>
      <c r="X164" s="180"/>
      <c r="Y164" s="180"/>
      <c r="Z164" s="180"/>
      <c r="AA164" s="180"/>
      <c r="AB164" s="180"/>
      <c r="AC164" s="180"/>
      <c r="AD164" s="180"/>
      <c r="AE164" s="180"/>
      <c r="AF164" s="180"/>
      <c r="AG164" s="180"/>
      <c r="AH164" s="180"/>
    </row>
    <row r="165" spans="1:34" x14ac:dyDescent="0.2">
      <c r="A165" s="180"/>
      <c r="B165" s="180"/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80"/>
      <c r="W165" s="180"/>
      <c r="X165" s="180"/>
      <c r="Y165" s="180"/>
      <c r="Z165" s="180"/>
      <c r="AA165" s="180"/>
      <c r="AB165" s="180"/>
      <c r="AC165" s="180"/>
      <c r="AD165" s="180"/>
      <c r="AE165" s="180"/>
      <c r="AF165" s="180"/>
      <c r="AG165" s="180"/>
      <c r="AH165" s="180"/>
    </row>
    <row r="166" spans="1:34" x14ac:dyDescent="0.2">
      <c r="A166" s="180"/>
      <c r="B166" s="180"/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  <c r="V166" s="180"/>
      <c r="W166" s="180"/>
      <c r="X166" s="180"/>
      <c r="Y166" s="180"/>
      <c r="Z166" s="180"/>
      <c r="AA166" s="180"/>
      <c r="AB166" s="180"/>
      <c r="AC166" s="180"/>
      <c r="AD166" s="180"/>
      <c r="AE166" s="180"/>
      <c r="AF166" s="180"/>
      <c r="AG166" s="180"/>
      <c r="AH166" s="180"/>
    </row>
    <row r="167" spans="1:34" x14ac:dyDescent="0.2">
      <c r="A167" s="180"/>
      <c r="B167" s="180"/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  <c r="AG167" s="180"/>
      <c r="AH167" s="180"/>
    </row>
    <row r="168" spans="1:34" x14ac:dyDescent="0.2">
      <c r="A168" s="180"/>
      <c r="B168" s="180"/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80"/>
      <c r="W168" s="180"/>
      <c r="X168" s="180"/>
      <c r="Y168" s="180"/>
      <c r="Z168" s="180"/>
      <c r="AA168" s="180"/>
      <c r="AB168" s="180"/>
      <c r="AC168" s="180"/>
      <c r="AD168" s="180"/>
      <c r="AE168" s="180"/>
      <c r="AF168" s="180"/>
      <c r="AG168" s="180"/>
      <c r="AH168" s="180"/>
    </row>
    <row r="169" spans="1:34" x14ac:dyDescent="0.2">
      <c r="A169" s="180"/>
      <c r="B169" s="180"/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80"/>
      <c r="W169" s="180"/>
      <c r="X169" s="180"/>
      <c r="Y169" s="180"/>
      <c r="Z169" s="180"/>
      <c r="AA169" s="180"/>
      <c r="AB169" s="180"/>
      <c r="AC169" s="180"/>
      <c r="AD169" s="180"/>
      <c r="AE169" s="180"/>
      <c r="AF169" s="180"/>
      <c r="AG169" s="180"/>
      <c r="AH169" s="180"/>
    </row>
    <row r="170" spans="1:34" x14ac:dyDescent="0.2">
      <c r="A170" s="180"/>
      <c r="B170" s="180"/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  <c r="R170" s="180"/>
      <c r="S170" s="180"/>
      <c r="T170" s="180"/>
      <c r="U170" s="180"/>
      <c r="V170" s="180"/>
      <c r="W170" s="180"/>
      <c r="X170" s="180"/>
      <c r="Y170" s="180"/>
      <c r="Z170" s="180"/>
      <c r="AA170" s="180"/>
      <c r="AB170" s="180"/>
      <c r="AC170" s="180"/>
      <c r="AD170" s="180"/>
      <c r="AE170" s="180"/>
      <c r="AF170" s="180"/>
      <c r="AG170" s="180"/>
      <c r="AH170" s="180"/>
    </row>
    <row r="171" spans="1:34" x14ac:dyDescent="0.2">
      <c r="A171" s="180"/>
      <c r="B171" s="180"/>
      <c r="C171" s="180"/>
      <c r="D171" s="180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  <c r="R171" s="180"/>
      <c r="S171" s="180"/>
      <c r="T171" s="180"/>
      <c r="U171" s="180"/>
      <c r="V171" s="180"/>
      <c r="W171" s="180"/>
      <c r="X171" s="180"/>
      <c r="Y171" s="180"/>
      <c r="Z171" s="180"/>
      <c r="AA171" s="180"/>
      <c r="AB171" s="180"/>
      <c r="AC171" s="180"/>
      <c r="AD171" s="180"/>
      <c r="AE171" s="180"/>
      <c r="AF171" s="180"/>
      <c r="AG171" s="180"/>
      <c r="AH171" s="180"/>
    </row>
    <row r="172" spans="1:34" x14ac:dyDescent="0.2">
      <c r="A172" s="180"/>
      <c r="B172" s="180"/>
      <c r="C172" s="180"/>
      <c r="D172" s="180"/>
      <c r="E172" s="180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  <c r="R172" s="180"/>
      <c r="S172" s="180"/>
      <c r="T172" s="180"/>
      <c r="U172" s="180"/>
      <c r="V172" s="180"/>
      <c r="W172" s="180"/>
      <c r="X172" s="180"/>
      <c r="Y172" s="180"/>
      <c r="Z172" s="180"/>
      <c r="AA172" s="180"/>
      <c r="AB172" s="180"/>
      <c r="AC172" s="180"/>
      <c r="AD172" s="180"/>
      <c r="AE172" s="180"/>
      <c r="AF172" s="180"/>
      <c r="AG172" s="180"/>
      <c r="AH172" s="180"/>
    </row>
    <row r="173" spans="1:34" x14ac:dyDescent="0.2">
      <c r="A173" s="180"/>
      <c r="B173" s="180"/>
      <c r="C173" s="180"/>
      <c r="D173" s="180"/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  <c r="R173" s="180"/>
      <c r="S173" s="180"/>
      <c r="T173" s="180"/>
      <c r="U173" s="180"/>
      <c r="V173" s="180"/>
      <c r="W173" s="180"/>
      <c r="X173" s="180"/>
      <c r="Y173" s="180"/>
      <c r="Z173" s="180"/>
      <c r="AA173" s="180"/>
      <c r="AB173" s="180"/>
      <c r="AC173" s="180"/>
      <c r="AD173" s="180"/>
      <c r="AE173" s="180"/>
      <c r="AF173" s="180"/>
      <c r="AG173" s="180"/>
      <c r="AH173" s="180"/>
    </row>
    <row r="174" spans="1:34" x14ac:dyDescent="0.2">
      <c r="A174" s="180"/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  <c r="R174" s="180"/>
      <c r="S174" s="180"/>
      <c r="T174" s="180"/>
      <c r="U174" s="180"/>
      <c r="V174" s="180"/>
      <c r="W174" s="180"/>
      <c r="X174" s="180"/>
      <c r="Y174" s="180"/>
      <c r="Z174" s="180"/>
      <c r="AA174" s="180"/>
      <c r="AB174" s="180"/>
      <c r="AC174" s="180"/>
      <c r="AD174" s="180"/>
      <c r="AE174" s="180"/>
      <c r="AF174" s="180"/>
      <c r="AG174" s="180"/>
      <c r="AH174" s="180"/>
    </row>
    <row r="175" spans="1:34" x14ac:dyDescent="0.2">
      <c r="A175" s="180"/>
      <c r="B175" s="180"/>
      <c r="C175" s="180"/>
      <c r="D175" s="180"/>
      <c r="E175" s="180"/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  <c r="R175" s="180"/>
      <c r="S175" s="180"/>
      <c r="T175" s="180"/>
      <c r="U175" s="180"/>
      <c r="V175" s="180"/>
      <c r="W175" s="180"/>
      <c r="X175" s="180"/>
      <c r="Y175" s="180"/>
      <c r="Z175" s="180"/>
      <c r="AA175" s="180"/>
      <c r="AB175" s="180"/>
      <c r="AC175" s="180"/>
      <c r="AD175" s="180"/>
      <c r="AE175" s="180"/>
      <c r="AF175" s="180"/>
      <c r="AG175" s="180"/>
      <c r="AH175" s="180"/>
    </row>
    <row r="176" spans="1:34" x14ac:dyDescent="0.2">
      <c r="A176" s="180"/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80"/>
      <c r="O176" s="180"/>
      <c r="P176" s="180"/>
      <c r="Q176" s="180"/>
      <c r="R176" s="180"/>
      <c r="S176" s="180"/>
      <c r="T176" s="180"/>
      <c r="U176" s="180"/>
      <c r="V176" s="180"/>
      <c r="W176" s="180"/>
      <c r="X176" s="180"/>
      <c r="Y176" s="180"/>
      <c r="Z176" s="180"/>
      <c r="AA176" s="180"/>
      <c r="AB176" s="180"/>
      <c r="AC176" s="180"/>
      <c r="AD176" s="180"/>
      <c r="AE176" s="180"/>
      <c r="AF176" s="180"/>
      <c r="AG176" s="180"/>
      <c r="AH176" s="180"/>
    </row>
    <row r="177" spans="1:34" x14ac:dyDescent="0.2">
      <c r="A177" s="180"/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  <c r="R177" s="180"/>
      <c r="S177" s="180"/>
      <c r="T177" s="180"/>
      <c r="U177" s="180"/>
      <c r="V177" s="180"/>
      <c r="W177" s="180"/>
      <c r="X177" s="180"/>
      <c r="Y177" s="180"/>
      <c r="Z177" s="180"/>
      <c r="AA177" s="180"/>
      <c r="AB177" s="180"/>
      <c r="AC177" s="180"/>
      <c r="AD177" s="180"/>
      <c r="AE177" s="180"/>
      <c r="AF177" s="180"/>
      <c r="AG177" s="180"/>
      <c r="AH177" s="180"/>
    </row>
    <row r="178" spans="1:34" x14ac:dyDescent="0.2">
      <c r="A178" s="180"/>
      <c r="B178" s="180"/>
      <c r="C178" s="180"/>
      <c r="D178" s="180"/>
      <c r="E178" s="180"/>
      <c r="F178" s="180"/>
      <c r="G178" s="180"/>
      <c r="H178" s="180"/>
      <c r="I178" s="180"/>
      <c r="J178" s="180"/>
      <c r="K178" s="180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  <c r="Y178" s="180"/>
      <c r="Z178" s="180"/>
      <c r="AA178" s="180"/>
      <c r="AB178" s="180"/>
      <c r="AC178" s="180"/>
      <c r="AD178" s="180"/>
      <c r="AE178" s="180"/>
      <c r="AF178" s="180"/>
      <c r="AG178" s="180"/>
      <c r="AH178" s="180"/>
    </row>
    <row r="179" spans="1:34" x14ac:dyDescent="0.2">
      <c r="A179" s="180"/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80"/>
      <c r="N179" s="180"/>
      <c r="O179" s="180"/>
      <c r="P179" s="180"/>
      <c r="Q179" s="180"/>
      <c r="R179" s="180"/>
      <c r="S179" s="180"/>
      <c r="T179" s="180"/>
      <c r="U179" s="180"/>
      <c r="V179" s="180"/>
      <c r="W179" s="180"/>
      <c r="X179" s="180"/>
      <c r="Y179" s="180"/>
      <c r="Z179" s="180"/>
      <c r="AA179" s="180"/>
      <c r="AB179" s="180"/>
      <c r="AC179" s="180"/>
      <c r="AD179" s="180"/>
      <c r="AE179" s="180"/>
      <c r="AF179" s="180"/>
      <c r="AG179" s="180"/>
      <c r="AH179" s="180"/>
    </row>
    <row r="180" spans="1:34" x14ac:dyDescent="0.2">
      <c r="A180" s="180"/>
      <c r="B180" s="180"/>
      <c r="C180" s="180"/>
      <c r="D180" s="180"/>
      <c r="E180" s="180"/>
      <c r="F180" s="180"/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80"/>
      <c r="R180" s="180"/>
      <c r="S180" s="180"/>
      <c r="T180" s="180"/>
      <c r="U180" s="180"/>
      <c r="V180" s="180"/>
      <c r="W180" s="180"/>
      <c r="X180" s="180"/>
      <c r="Y180" s="180"/>
      <c r="Z180" s="180"/>
      <c r="AA180" s="180"/>
      <c r="AB180" s="180"/>
      <c r="AC180" s="180"/>
      <c r="AD180" s="180"/>
      <c r="AE180" s="180"/>
      <c r="AF180" s="180"/>
      <c r="AG180" s="180"/>
      <c r="AH180" s="180"/>
    </row>
    <row r="181" spans="1:34" x14ac:dyDescent="0.2">
      <c r="A181" s="180"/>
      <c r="B181" s="180"/>
      <c r="C181" s="180"/>
      <c r="D181" s="180"/>
      <c r="E181" s="180"/>
      <c r="F181" s="180"/>
      <c r="G181" s="180"/>
      <c r="H181" s="180"/>
      <c r="I181" s="180"/>
      <c r="J181" s="180"/>
      <c r="K181" s="180"/>
      <c r="L181" s="180"/>
      <c r="M181" s="180"/>
      <c r="N181" s="180"/>
      <c r="O181" s="180"/>
      <c r="P181" s="180"/>
      <c r="Q181" s="180"/>
      <c r="R181" s="180"/>
      <c r="S181" s="180"/>
      <c r="T181" s="180"/>
      <c r="U181" s="180"/>
      <c r="V181" s="180"/>
      <c r="W181" s="180"/>
      <c r="X181" s="180"/>
      <c r="Y181" s="180"/>
      <c r="Z181" s="180"/>
      <c r="AA181" s="180"/>
      <c r="AB181" s="180"/>
      <c r="AC181" s="180"/>
      <c r="AD181" s="180"/>
      <c r="AE181" s="180"/>
      <c r="AF181" s="180"/>
      <c r="AG181" s="180"/>
      <c r="AH181" s="180"/>
    </row>
    <row r="182" spans="1:34" x14ac:dyDescent="0.2">
      <c r="A182" s="180"/>
      <c r="B182" s="180"/>
      <c r="C182" s="180"/>
      <c r="D182" s="180"/>
      <c r="E182" s="180"/>
      <c r="F182" s="180"/>
      <c r="G182" s="180"/>
      <c r="H182" s="180"/>
      <c r="I182" s="180"/>
      <c r="J182" s="180"/>
      <c r="K182" s="180"/>
      <c r="L182" s="180"/>
      <c r="M182" s="180"/>
      <c r="N182" s="180"/>
      <c r="O182" s="180"/>
      <c r="P182" s="180"/>
      <c r="Q182" s="180"/>
      <c r="R182" s="180"/>
      <c r="S182" s="180"/>
      <c r="T182" s="180"/>
      <c r="U182" s="180"/>
      <c r="V182" s="180"/>
      <c r="W182" s="180"/>
      <c r="X182" s="180"/>
      <c r="Y182" s="180"/>
      <c r="Z182" s="180"/>
      <c r="AA182" s="180"/>
      <c r="AB182" s="180"/>
      <c r="AC182" s="180"/>
      <c r="AD182" s="180"/>
      <c r="AE182" s="180"/>
      <c r="AF182" s="180"/>
      <c r="AG182" s="180"/>
      <c r="AH182" s="180"/>
    </row>
    <row r="183" spans="1:34" x14ac:dyDescent="0.2">
      <c r="A183" s="180"/>
      <c r="B183" s="180"/>
      <c r="C183" s="180"/>
      <c r="D183" s="180"/>
      <c r="E183" s="180"/>
      <c r="F183" s="180"/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  <c r="R183" s="180"/>
      <c r="S183" s="180"/>
      <c r="T183" s="180"/>
      <c r="U183" s="180"/>
      <c r="V183" s="180"/>
      <c r="W183" s="180"/>
      <c r="X183" s="180"/>
      <c r="Y183" s="180"/>
      <c r="Z183" s="180"/>
      <c r="AA183" s="180"/>
      <c r="AB183" s="180"/>
      <c r="AC183" s="180"/>
      <c r="AD183" s="180"/>
      <c r="AE183" s="180"/>
      <c r="AF183" s="180"/>
      <c r="AG183" s="180"/>
      <c r="AH183" s="180"/>
    </row>
    <row r="184" spans="1:34" x14ac:dyDescent="0.2">
      <c r="A184" s="180"/>
      <c r="B184" s="180"/>
      <c r="C184" s="180"/>
      <c r="D184" s="180"/>
      <c r="E184" s="180"/>
      <c r="F184" s="180"/>
      <c r="G184" s="180"/>
      <c r="H184" s="180"/>
      <c r="I184" s="180"/>
      <c r="J184" s="180"/>
      <c r="K184" s="180"/>
      <c r="L184" s="180"/>
      <c r="M184" s="180"/>
      <c r="N184" s="180"/>
      <c r="O184" s="180"/>
      <c r="P184" s="180"/>
      <c r="Q184" s="180"/>
      <c r="R184" s="180"/>
      <c r="S184" s="180"/>
      <c r="T184" s="180"/>
      <c r="U184" s="180"/>
      <c r="V184" s="180"/>
      <c r="W184" s="180"/>
      <c r="X184" s="180"/>
      <c r="Y184" s="180"/>
      <c r="Z184" s="180"/>
      <c r="AA184" s="180"/>
      <c r="AB184" s="180"/>
      <c r="AC184" s="180"/>
      <c r="AD184" s="180"/>
      <c r="AE184" s="180"/>
      <c r="AF184" s="180"/>
      <c r="AG184" s="180"/>
      <c r="AH184" s="180"/>
    </row>
    <row r="185" spans="1:34" x14ac:dyDescent="0.2">
      <c r="A185" s="180"/>
      <c r="B185" s="180"/>
      <c r="C185" s="180"/>
      <c r="D185" s="180"/>
      <c r="E185" s="180"/>
      <c r="F185" s="180"/>
      <c r="G185" s="180"/>
      <c r="H185" s="180"/>
      <c r="I185" s="180"/>
      <c r="J185" s="180"/>
      <c r="K185" s="180"/>
      <c r="L185" s="180"/>
      <c r="M185" s="180"/>
      <c r="N185" s="180"/>
      <c r="O185" s="180"/>
      <c r="P185" s="180"/>
      <c r="Q185" s="180"/>
      <c r="R185" s="180"/>
      <c r="S185" s="180"/>
      <c r="T185" s="180"/>
      <c r="U185" s="180"/>
      <c r="V185" s="180"/>
      <c r="W185" s="180"/>
      <c r="X185" s="180"/>
      <c r="Y185" s="180"/>
      <c r="Z185" s="180"/>
      <c r="AA185" s="180"/>
      <c r="AB185" s="180"/>
      <c r="AC185" s="180"/>
      <c r="AD185" s="180"/>
      <c r="AE185" s="180"/>
      <c r="AF185" s="180"/>
      <c r="AG185" s="180"/>
      <c r="AH185" s="180"/>
    </row>
    <row r="186" spans="1:34" x14ac:dyDescent="0.2">
      <c r="A186" s="180"/>
      <c r="B186" s="180"/>
      <c r="C186" s="180"/>
      <c r="D186" s="180"/>
      <c r="E186" s="180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  <c r="R186" s="180"/>
      <c r="S186" s="180"/>
      <c r="T186" s="180"/>
      <c r="U186" s="180"/>
      <c r="V186" s="180"/>
      <c r="W186" s="180"/>
      <c r="X186" s="180"/>
      <c r="Y186" s="180"/>
      <c r="Z186" s="180"/>
      <c r="AA186" s="180"/>
      <c r="AB186" s="180"/>
      <c r="AC186" s="180"/>
      <c r="AD186" s="180"/>
      <c r="AE186" s="180"/>
      <c r="AF186" s="180"/>
      <c r="AG186" s="180"/>
      <c r="AH186" s="180"/>
    </row>
    <row r="187" spans="1:34" x14ac:dyDescent="0.2">
      <c r="A187" s="180"/>
      <c r="B187" s="180"/>
      <c r="C187" s="180"/>
      <c r="D187" s="180"/>
      <c r="E187" s="180"/>
      <c r="F187" s="180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80"/>
      <c r="R187" s="180"/>
      <c r="S187" s="180"/>
      <c r="T187" s="180"/>
      <c r="U187" s="180"/>
      <c r="V187" s="180"/>
      <c r="W187" s="180"/>
      <c r="X187" s="180"/>
      <c r="Y187" s="180"/>
      <c r="Z187" s="180"/>
      <c r="AA187" s="180"/>
      <c r="AB187" s="180"/>
      <c r="AC187" s="180"/>
      <c r="AD187" s="180"/>
      <c r="AE187" s="180"/>
      <c r="AF187" s="180"/>
      <c r="AG187" s="180"/>
      <c r="AH187" s="180"/>
    </row>
    <row r="188" spans="1:34" x14ac:dyDescent="0.2">
      <c r="A188" s="180"/>
      <c r="B188" s="180"/>
      <c r="C188" s="180"/>
      <c r="D188" s="180"/>
      <c r="E188" s="180"/>
      <c r="F188" s="180"/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  <c r="R188" s="180"/>
      <c r="S188" s="180"/>
      <c r="T188" s="180"/>
      <c r="U188" s="180"/>
      <c r="V188" s="180"/>
      <c r="W188" s="180"/>
      <c r="X188" s="180"/>
      <c r="Y188" s="180"/>
      <c r="Z188" s="180"/>
      <c r="AA188" s="180"/>
      <c r="AB188" s="180"/>
      <c r="AC188" s="180"/>
      <c r="AD188" s="180"/>
      <c r="AE188" s="180"/>
      <c r="AF188" s="180"/>
      <c r="AG188" s="180"/>
      <c r="AH188" s="180"/>
    </row>
    <row r="189" spans="1:34" x14ac:dyDescent="0.2">
      <c r="A189" s="180"/>
      <c r="B189" s="180"/>
      <c r="C189" s="180"/>
      <c r="D189" s="180"/>
      <c r="E189" s="18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  <c r="R189" s="180"/>
      <c r="S189" s="180"/>
      <c r="T189" s="180"/>
      <c r="U189" s="180"/>
      <c r="V189" s="180"/>
      <c r="W189" s="180"/>
      <c r="X189" s="180"/>
      <c r="Y189" s="180"/>
      <c r="Z189" s="180"/>
      <c r="AA189" s="180"/>
      <c r="AB189" s="180"/>
      <c r="AC189" s="180"/>
      <c r="AD189" s="180"/>
      <c r="AE189" s="180"/>
      <c r="AF189" s="180"/>
      <c r="AG189" s="180"/>
      <c r="AH189" s="180"/>
    </row>
    <row r="190" spans="1:34" x14ac:dyDescent="0.2">
      <c r="A190" s="180"/>
      <c r="B190" s="180"/>
      <c r="C190" s="180"/>
      <c r="D190" s="180"/>
      <c r="E190" s="180"/>
      <c r="F190" s="180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  <c r="S190" s="180"/>
      <c r="T190" s="180"/>
      <c r="U190" s="180"/>
      <c r="V190" s="180"/>
      <c r="W190" s="180"/>
      <c r="X190" s="180"/>
      <c r="Y190" s="180"/>
      <c r="Z190" s="180"/>
      <c r="AA190" s="180"/>
      <c r="AB190" s="180"/>
      <c r="AC190" s="180"/>
      <c r="AD190" s="180"/>
      <c r="AE190" s="180"/>
      <c r="AF190" s="180"/>
      <c r="AG190" s="180"/>
      <c r="AH190" s="180"/>
    </row>
    <row r="191" spans="1:34" x14ac:dyDescent="0.2">
      <c r="A191" s="180"/>
      <c r="B191" s="180"/>
      <c r="C191" s="180"/>
      <c r="D191" s="180"/>
      <c r="E191" s="180"/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  <c r="R191" s="180"/>
      <c r="S191" s="180"/>
      <c r="T191" s="180"/>
      <c r="U191" s="180"/>
      <c r="V191" s="180"/>
      <c r="W191" s="180"/>
      <c r="X191" s="180"/>
      <c r="Y191" s="180"/>
      <c r="Z191" s="180"/>
      <c r="AA191" s="180"/>
      <c r="AB191" s="180"/>
      <c r="AC191" s="180"/>
      <c r="AD191" s="180"/>
      <c r="AE191" s="180"/>
      <c r="AF191" s="180"/>
      <c r="AG191" s="180"/>
      <c r="AH191" s="180"/>
    </row>
    <row r="192" spans="1:34" x14ac:dyDescent="0.2">
      <c r="A192" s="180"/>
      <c r="B192" s="180"/>
      <c r="C192" s="180"/>
      <c r="D192" s="180"/>
      <c r="E192" s="180"/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  <c r="R192" s="180"/>
      <c r="S192" s="180"/>
      <c r="T192" s="180"/>
      <c r="U192" s="180"/>
      <c r="V192" s="180"/>
      <c r="W192" s="180"/>
      <c r="X192" s="180"/>
      <c r="Y192" s="180"/>
      <c r="Z192" s="180"/>
      <c r="AA192" s="180"/>
      <c r="AB192" s="180"/>
      <c r="AC192" s="180"/>
      <c r="AD192" s="180"/>
      <c r="AE192" s="180"/>
      <c r="AF192" s="180"/>
      <c r="AG192" s="180"/>
      <c r="AH192" s="180"/>
    </row>
    <row r="193" spans="1:34" x14ac:dyDescent="0.2">
      <c r="A193" s="180"/>
      <c r="B193" s="180"/>
      <c r="C193" s="180"/>
      <c r="D193" s="180"/>
      <c r="E193" s="180"/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  <c r="AA193" s="180"/>
      <c r="AB193" s="180"/>
      <c r="AC193" s="180"/>
      <c r="AD193" s="180"/>
      <c r="AE193" s="180"/>
      <c r="AF193" s="180"/>
      <c r="AG193" s="180"/>
      <c r="AH193" s="180"/>
    </row>
    <row r="194" spans="1:34" x14ac:dyDescent="0.2">
      <c r="A194" s="180"/>
      <c r="B194" s="180"/>
      <c r="C194" s="180"/>
      <c r="D194" s="180"/>
      <c r="E194" s="180"/>
      <c r="F194" s="180"/>
      <c r="G194" s="180"/>
      <c r="H194" s="180"/>
      <c r="I194" s="180"/>
      <c r="J194" s="180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  <c r="AA194" s="180"/>
      <c r="AB194" s="180"/>
      <c r="AC194" s="180"/>
      <c r="AD194" s="180"/>
      <c r="AE194" s="180"/>
      <c r="AF194" s="180"/>
      <c r="AG194" s="180"/>
      <c r="AH194" s="180"/>
    </row>
    <row r="195" spans="1:34" x14ac:dyDescent="0.2">
      <c r="A195" s="180"/>
      <c r="B195" s="18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  <c r="AA195" s="180"/>
      <c r="AB195" s="180"/>
      <c r="AC195" s="180"/>
      <c r="AD195" s="180"/>
      <c r="AE195" s="180"/>
      <c r="AF195" s="180"/>
      <c r="AG195" s="180"/>
      <c r="AH195" s="180"/>
    </row>
    <row r="196" spans="1:34" x14ac:dyDescent="0.2">
      <c r="A196" s="180"/>
      <c r="B196" s="180"/>
      <c r="C196" s="180"/>
      <c r="D196" s="180"/>
      <c r="E196" s="180"/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  <c r="R196" s="180"/>
      <c r="S196" s="180"/>
      <c r="T196" s="180"/>
      <c r="U196" s="180"/>
      <c r="V196" s="180"/>
      <c r="W196" s="180"/>
      <c r="X196" s="180"/>
      <c r="Y196" s="180"/>
      <c r="Z196" s="180"/>
      <c r="AA196" s="180"/>
      <c r="AB196" s="180"/>
      <c r="AC196" s="180"/>
      <c r="AD196" s="180"/>
      <c r="AE196" s="180"/>
      <c r="AF196" s="180"/>
      <c r="AG196" s="180"/>
      <c r="AH196" s="180"/>
    </row>
    <row r="197" spans="1:34" x14ac:dyDescent="0.2">
      <c r="A197" s="180"/>
      <c r="B197" s="180"/>
      <c r="C197" s="180"/>
      <c r="D197" s="180"/>
      <c r="E197" s="18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  <c r="R197" s="180"/>
      <c r="S197" s="180"/>
      <c r="T197" s="180"/>
      <c r="U197" s="180"/>
      <c r="V197" s="180"/>
      <c r="W197" s="180"/>
      <c r="X197" s="180"/>
      <c r="Y197" s="180"/>
      <c r="Z197" s="180"/>
      <c r="AA197" s="180"/>
      <c r="AB197" s="180"/>
      <c r="AC197" s="180"/>
      <c r="AD197" s="180"/>
      <c r="AE197" s="180"/>
      <c r="AF197" s="180"/>
      <c r="AG197" s="180"/>
      <c r="AH197" s="180"/>
    </row>
    <row r="198" spans="1:34" x14ac:dyDescent="0.2">
      <c r="A198" s="180"/>
      <c r="B198" s="180"/>
      <c r="C198" s="180"/>
      <c r="D198" s="180"/>
      <c r="E198" s="180"/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  <c r="R198" s="180"/>
      <c r="S198" s="180"/>
      <c r="T198" s="180"/>
      <c r="U198" s="180"/>
      <c r="V198" s="180"/>
      <c r="W198" s="180"/>
      <c r="X198" s="180"/>
      <c r="Y198" s="180"/>
      <c r="Z198" s="180"/>
      <c r="AA198" s="180"/>
      <c r="AB198" s="180"/>
      <c r="AC198" s="180"/>
      <c r="AD198" s="180"/>
      <c r="AE198" s="180"/>
      <c r="AF198" s="180"/>
      <c r="AG198" s="180"/>
      <c r="AH198" s="180"/>
    </row>
    <row r="199" spans="1:34" x14ac:dyDescent="0.2">
      <c r="A199" s="180"/>
      <c r="B199" s="180"/>
      <c r="C199" s="180"/>
      <c r="D199" s="180"/>
      <c r="E199" s="180"/>
      <c r="F199" s="180"/>
      <c r="G199" s="180"/>
      <c r="H199" s="180"/>
      <c r="I199" s="180"/>
      <c r="J199" s="180"/>
      <c r="K199" s="180"/>
      <c r="L199" s="180"/>
      <c r="M199" s="180"/>
      <c r="N199" s="180"/>
      <c r="O199" s="180"/>
      <c r="P199" s="180"/>
      <c r="Q199" s="180"/>
      <c r="R199" s="180"/>
      <c r="S199" s="180"/>
      <c r="T199" s="180"/>
      <c r="U199" s="180"/>
      <c r="V199" s="180"/>
      <c r="W199" s="180"/>
      <c r="X199" s="180"/>
      <c r="Y199" s="180"/>
      <c r="Z199" s="180"/>
      <c r="AA199" s="180"/>
      <c r="AB199" s="180"/>
      <c r="AC199" s="180"/>
      <c r="AD199" s="180"/>
      <c r="AE199" s="180"/>
      <c r="AF199" s="180"/>
      <c r="AG199" s="180"/>
      <c r="AH199" s="180"/>
    </row>
    <row r="200" spans="1:34" x14ac:dyDescent="0.2">
      <c r="A200" s="180"/>
      <c r="B200" s="180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  <c r="R200" s="180"/>
      <c r="S200" s="180"/>
      <c r="T200" s="180"/>
      <c r="U200" s="180"/>
      <c r="V200" s="180"/>
      <c r="W200" s="180"/>
      <c r="X200" s="180"/>
      <c r="Y200" s="180"/>
      <c r="Z200" s="180"/>
      <c r="AA200" s="180"/>
      <c r="AB200" s="180"/>
      <c r="AC200" s="180"/>
      <c r="AD200" s="180"/>
      <c r="AE200" s="180"/>
      <c r="AF200" s="180"/>
      <c r="AG200" s="180"/>
      <c r="AH200" s="180"/>
    </row>
    <row r="201" spans="1:34" x14ac:dyDescent="0.2">
      <c r="A201" s="180"/>
      <c r="B201" s="180"/>
      <c r="C201" s="180"/>
      <c r="D201" s="180"/>
      <c r="E201" s="180"/>
      <c r="F201" s="180"/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80"/>
      <c r="R201" s="180"/>
      <c r="S201" s="180"/>
      <c r="T201" s="180"/>
      <c r="U201" s="180"/>
      <c r="V201" s="180"/>
      <c r="W201" s="180"/>
      <c r="X201" s="180"/>
      <c r="Y201" s="180"/>
      <c r="Z201" s="180"/>
      <c r="AA201" s="180"/>
      <c r="AB201" s="180"/>
      <c r="AC201" s="180"/>
      <c r="AD201" s="180"/>
      <c r="AE201" s="180"/>
      <c r="AF201" s="180"/>
      <c r="AG201" s="180"/>
      <c r="AH201" s="180"/>
    </row>
    <row r="202" spans="1:34" x14ac:dyDescent="0.2">
      <c r="A202" s="180"/>
      <c r="B202" s="180"/>
      <c r="C202" s="180"/>
      <c r="D202" s="180"/>
      <c r="E202" s="180"/>
      <c r="F202" s="180"/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80"/>
      <c r="R202" s="180"/>
      <c r="S202" s="180"/>
      <c r="T202" s="180"/>
      <c r="U202" s="180"/>
      <c r="V202" s="180"/>
      <c r="W202" s="180"/>
      <c r="X202" s="180"/>
      <c r="Y202" s="180"/>
      <c r="Z202" s="180"/>
      <c r="AA202" s="180"/>
      <c r="AB202" s="180"/>
      <c r="AC202" s="180"/>
      <c r="AD202" s="180"/>
      <c r="AE202" s="180"/>
      <c r="AF202" s="180"/>
      <c r="AG202" s="180"/>
      <c r="AH202" s="180"/>
    </row>
    <row r="203" spans="1:34" x14ac:dyDescent="0.2">
      <c r="A203" s="180"/>
      <c r="B203" s="180"/>
      <c r="C203" s="180"/>
      <c r="D203" s="180"/>
      <c r="E203" s="180"/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  <c r="R203" s="180"/>
      <c r="S203" s="180"/>
      <c r="T203" s="180"/>
      <c r="U203" s="180"/>
      <c r="V203" s="180"/>
      <c r="W203" s="180"/>
      <c r="X203" s="180"/>
      <c r="Y203" s="180"/>
      <c r="Z203" s="180"/>
      <c r="AA203" s="180"/>
      <c r="AB203" s="180"/>
      <c r="AC203" s="180"/>
      <c r="AD203" s="180"/>
      <c r="AE203" s="180"/>
      <c r="AF203" s="180"/>
      <c r="AG203" s="180"/>
      <c r="AH203" s="180"/>
    </row>
    <row r="204" spans="1:34" x14ac:dyDescent="0.2">
      <c r="A204" s="180"/>
      <c r="B204" s="180"/>
      <c r="C204" s="180"/>
      <c r="D204" s="180"/>
      <c r="E204" s="180"/>
      <c r="F204" s="180"/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80"/>
      <c r="R204" s="180"/>
      <c r="S204" s="180"/>
      <c r="T204" s="180"/>
      <c r="U204" s="180"/>
      <c r="V204" s="180"/>
      <c r="W204" s="180"/>
      <c r="X204" s="180"/>
      <c r="Y204" s="180"/>
      <c r="Z204" s="180"/>
      <c r="AA204" s="180"/>
      <c r="AB204" s="180"/>
      <c r="AC204" s="180"/>
      <c r="AD204" s="180"/>
      <c r="AE204" s="180"/>
      <c r="AF204" s="180"/>
      <c r="AG204" s="180"/>
      <c r="AH204" s="180"/>
    </row>
    <row r="205" spans="1:34" x14ac:dyDescent="0.2">
      <c r="A205" s="180"/>
      <c r="B205" s="180"/>
      <c r="C205" s="180"/>
      <c r="D205" s="180"/>
      <c r="E205" s="180"/>
      <c r="F205" s="180"/>
      <c r="G205" s="180"/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  <c r="R205" s="180"/>
      <c r="S205" s="180"/>
      <c r="T205" s="180"/>
      <c r="U205" s="180"/>
      <c r="V205" s="180"/>
      <c r="W205" s="180"/>
      <c r="X205" s="180"/>
      <c r="Y205" s="180"/>
      <c r="Z205" s="180"/>
      <c r="AA205" s="180"/>
      <c r="AB205" s="180"/>
      <c r="AC205" s="180"/>
      <c r="AD205" s="180"/>
      <c r="AE205" s="180"/>
      <c r="AF205" s="180"/>
      <c r="AG205" s="180"/>
      <c r="AH205" s="180"/>
    </row>
    <row r="206" spans="1:34" x14ac:dyDescent="0.2">
      <c r="A206" s="180"/>
      <c r="B206" s="180"/>
      <c r="C206" s="180"/>
      <c r="D206" s="180"/>
      <c r="E206" s="180"/>
      <c r="F206" s="180"/>
      <c r="G206" s="180"/>
      <c r="H206" s="180"/>
      <c r="I206" s="180"/>
      <c r="J206" s="180"/>
      <c r="K206" s="180"/>
      <c r="L206" s="180"/>
      <c r="M206" s="180"/>
      <c r="N206" s="180"/>
      <c r="O206" s="180"/>
      <c r="P206" s="180"/>
      <c r="Q206" s="180"/>
      <c r="R206" s="180"/>
      <c r="S206" s="180"/>
      <c r="T206" s="180"/>
      <c r="U206" s="180"/>
      <c r="V206" s="180"/>
      <c r="W206" s="180"/>
      <c r="X206" s="180"/>
      <c r="Y206" s="180"/>
      <c r="Z206" s="180"/>
      <c r="AA206" s="180"/>
      <c r="AB206" s="180"/>
      <c r="AC206" s="180"/>
      <c r="AD206" s="180"/>
      <c r="AE206" s="180"/>
      <c r="AF206" s="180"/>
      <c r="AG206" s="180"/>
      <c r="AH206" s="180"/>
    </row>
    <row r="207" spans="1:34" x14ac:dyDescent="0.2">
      <c r="A207" s="180"/>
      <c r="B207" s="180"/>
      <c r="C207" s="180"/>
      <c r="D207" s="180"/>
      <c r="E207" s="180"/>
      <c r="F207" s="180"/>
      <c r="G207" s="180"/>
      <c r="H207" s="180"/>
      <c r="I207" s="180"/>
      <c r="J207" s="180"/>
      <c r="K207" s="180"/>
      <c r="L207" s="180"/>
      <c r="M207" s="180"/>
      <c r="N207" s="180"/>
      <c r="O207" s="180"/>
      <c r="P207" s="180"/>
      <c r="Q207" s="180"/>
      <c r="R207" s="180"/>
      <c r="S207" s="180"/>
      <c r="T207" s="180"/>
      <c r="U207" s="180"/>
      <c r="V207" s="180"/>
      <c r="W207" s="180"/>
      <c r="X207" s="180"/>
      <c r="Y207" s="180"/>
      <c r="Z207" s="180"/>
      <c r="AA207" s="180"/>
      <c r="AB207" s="180"/>
      <c r="AC207" s="180"/>
      <c r="AD207" s="180"/>
      <c r="AE207" s="180"/>
      <c r="AF207" s="180"/>
      <c r="AG207" s="180"/>
      <c r="AH207" s="180"/>
    </row>
    <row r="208" spans="1:34" x14ac:dyDescent="0.2">
      <c r="A208" s="180"/>
      <c r="B208" s="180"/>
      <c r="C208" s="180"/>
      <c r="D208" s="180"/>
      <c r="E208" s="180"/>
      <c r="F208" s="180"/>
      <c r="G208" s="180"/>
      <c r="H208" s="180"/>
      <c r="I208" s="180"/>
      <c r="J208" s="180"/>
      <c r="K208" s="180"/>
      <c r="L208" s="180"/>
      <c r="M208" s="180"/>
      <c r="N208" s="180"/>
      <c r="O208" s="180"/>
      <c r="P208" s="180"/>
      <c r="Q208" s="180"/>
      <c r="R208" s="180"/>
      <c r="S208" s="180"/>
      <c r="T208" s="180"/>
      <c r="U208" s="180"/>
      <c r="V208" s="180"/>
      <c r="W208" s="180"/>
      <c r="X208" s="180"/>
      <c r="Y208" s="180"/>
      <c r="Z208" s="180"/>
      <c r="AA208" s="180"/>
      <c r="AB208" s="180"/>
      <c r="AC208" s="180"/>
      <c r="AD208" s="180"/>
      <c r="AE208" s="180"/>
      <c r="AF208" s="180"/>
      <c r="AG208" s="180"/>
      <c r="AH208" s="180"/>
    </row>
    <row r="209" spans="1:34" x14ac:dyDescent="0.2">
      <c r="A209" s="180"/>
      <c r="B209" s="180"/>
      <c r="C209" s="180"/>
      <c r="D209" s="180"/>
      <c r="E209" s="180"/>
      <c r="F209" s="180"/>
      <c r="G209" s="180"/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  <c r="R209" s="180"/>
      <c r="S209" s="180"/>
      <c r="T209" s="180"/>
      <c r="U209" s="180"/>
      <c r="V209" s="180"/>
      <c r="W209" s="180"/>
      <c r="X209" s="180"/>
      <c r="Y209" s="180"/>
      <c r="Z209" s="180"/>
      <c r="AA209" s="180"/>
      <c r="AB209" s="180"/>
      <c r="AC209" s="180"/>
      <c r="AD209" s="180"/>
      <c r="AE209" s="180"/>
      <c r="AF209" s="180"/>
      <c r="AG209" s="180"/>
      <c r="AH209" s="180"/>
    </row>
    <row r="210" spans="1:34" x14ac:dyDescent="0.2">
      <c r="A210" s="180"/>
      <c r="B210" s="180"/>
      <c r="C210" s="180"/>
      <c r="D210" s="180"/>
      <c r="E210" s="180"/>
      <c r="F210" s="180"/>
      <c r="G210" s="180"/>
      <c r="H210" s="180"/>
      <c r="I210" s="180"/>
      <c r="J210" s="180"/>
      <c r="K210" s="180"/>
      <c r="L210" s="180"/>
      <c r="M210" s="180"/>
      <c r="N210" s="180"/>
      <c r="O210" s="180"/>
      <c r="P210" s="180"/>
      <c r="Q210" s="180"/>
      <c r="R210" s="180"/>
      <c r="S210" s="180"/>
      <c r="T210" s="180"/>
      <c r="U210" s="180"/>
      <c r="V210" s="180"/>
      <c r="W210" s="180"/>
      <c r="X210" s="180"/>
      <c r="Y210" s="180"/>
      <c r="Z210" s="180"/>
      <c r="AA210" s="180"/>
      <c r="AB210" s="180"/>
      <c r="AC210" s="180"/>
      <c r="AD210" s="180"/>
      <c r="AE210" s="180"/>
      <c r="AF210" s="180"/>
      <c r="AG210" s="180"/>
      <c r="AH210" s="180"/>
    </row>
    <row r="211" spans="1:34" x14ac:dyDescent="0.2">
      <c r="A211" s="180"/>
      <c r="B211" s="180"/>
      <c r="C211" s="180"/>
      <c r="D211" s="180"/>
      <c r="E211" s="180"/>
      <c r="F211" s="180"/>
      <c r="G211" s="180"/>
      <c r="H211" s="180"/>
      <c r="I211" s="180"/>
      <c r="J211" s="180"/>
      <c r="K211" s="180"/>
      <c r="L211" s="180"/>
      <c r="M211" s="180"/>
      <c r="N211" s="180"/>
      <c r="O211" s="180"/>
      <c r="P211" s="180"/>
      <c r="Q211" s="180"/>
      <c r="R211" s="180"/>
      <c r="S211" s="180"/>
      <c r="T211" s="180"/>
      <c r="U211" s="180"/>
      <c r="V211" s="180"/>
      <c r="W211" s="180"/>
      <c r="X211" s="180"/>
      <c r="Y211" s="180"/>
      <c r="Z211" s="180"/>
      <c r="AA211" s="180"/>
      <c r="AB211" s="180"/>
      <c r="AC211" s="180"/>
      <c r="AD211" s="180"/>
      <c r="AE211" s="180"/>
      <c r="AF211" s="180"/>
      <c r="AG211" s="180"/>
      <c r="AH211" s="180"/>
    </row>
    <row r="212" spans="1:34" x14ac:dyDescent="0.2">
      <c r="A212" s="180"/>
      <c r="B212" s="180"/>
      <c r="C212" s="180"/>
      <c r="D212" s="180"/>
      <c r="E212" s="180"/>
      <c r="F212" s="180"/>
      <c r="G212" s="180"/>
      <c r="H212" s="180"/>
      <c r="I212" s="180"/>
      <c r="J212" s="180"/>
      <c r="K212" s="180"/>
      <c r="L212" s="180"/>
      <c r="M212" s="180"/>
      <c r="N212" s="180"/>
      <c r="O212" s="180"/>
      <c r="P212" s="180"/>
      <c r="Q212" s="180"/>
      <c r="R212" s="180"/>
      <c r="S212" s="180"/>
      <c r="T212" s="180"/>
      <c r="U212" s="180"/>
      <c r="V212" s="180"/>
      <c r="W212" s="180"/>
      <c r="X212" s="180"/>
      <c r="Y212" s="180"/>
      <c r="Z212" s="180"/>
      <c r="AA212" s="180"/>
      <c r="AB212" s="180"/>
      <c r="AC212" s="180"/>
      <c r="AD212" s="180"/>
      <c r="AE212" s="180"/>
      <c r="AF212" s="180"/>
      <c r="AG212" s="180"/>
      <c r="AH212" s="180"/>
    </row>
    <row r="213" spans="1:34" x14ac:dyDescent="0.2">
      <c r="A213" s="180"/>
      <c r="B213" s="180"/>
      <c r="C213" s="180"/>
      <c r="D213" s="180"/>
      <c r="E213" s="180"/>
      <c r="F213" s="180"/>
      <c r="G213" s="180"/>
      <c r="H213" s="180"/>
      <c r="I213" s="180"/>
      <c r="J213" s="180"/>
      <c r="K213" s="180"/>
      <c r="L213" s="180"/>
      <c r="M213" s="180"/>
      <c r="N213" s="180"/>
      <c r="O213" s="180"/>
      <c r="P213" s="180"/>
      <c r="Q213" s="180"/>
      <c r="R213" s="180"/>
      <c r="S213" s="180"/>
      <c r="T213" s="180"/>
      <c r="U213" s="180"/>
      <c r="V213" s="180"/>
      <c r="W213" s="180"/>
      <c r="X213" s="180"/>
      <c r="Y213" s="180"/>
      <c r="Z213" s="180"/>
      <c r="AA213" s="180"/>
      <c r="AB213" s="180"/>
      <c r="AC213" s="180"/>
      <c r="AD213" s="180"/>
      <c r="AE213" s="180"/>
      <c r="AF213" s="180"/>
      <c r="AG213" s="180"/>
      <c r="AH213" s="180"/>
    </row>
    <row r="214" spans="1:34" x14ac:dyDescent="0.2">
      <c r="A214" s="180"/>
      <c r="B214" s="180"/>
      <c r="C214" s="180"/>
      <c r="D214" s="180"/>
      <c r="E214" s="180"/>
      <c r="F214" s="180"/>
      <c r="G214" s="180"/>
      <c r="H214" s="180"/>
      <c r="I214" s="180"/>
      <c r="J214" s="180"/>
      <c r="K214" s="180"/>
      <c r="L214" s="180"/>
      <c r="M214" s="180"/>
      <c r="N214" s="180"/>
      <c r="O214" s="180"/>
      <c r="P214" s="180"/>
      <c r="Q214" s="180"/>
      <c r="R214" s="180"/>
      <c r="S214" s="180"/>
      <c r="T214" s="180"/>
      <c r="U214" s="180"/>
      <c r="V214" s="180"/>
      <c r="W214" s="180"/>
      <c r="X214" s="180"/>
      <c r="Y214" s="180"/>
      <c r="Z214" s="180"/>
      <c r="AA214" s="180"/>
      <c r="AB214" s="180"/>
      <c r="AC214" s="180"/>
      <c r="AD214" s="180"/>
      <c r="AE214" s="180"/>
      <c r="AF214" s="180"/>
      <c r="AG214" s="180"/>
      <c r="AH214" s="180"/>
    </row>
    <row r="215" spans="1:34" x14ac:dyDescent="0.2">
      <c r="A215" s="180"/>
      <c r="B215" s="180"/>
      <c r="C215" s="180"/>
      <c r="D215" s="180"/>
      <c r="E215" s="180"/>
      <c r="F215" s="180"/>
      <c r="G215" s="180"/>
      <c r="H215" s="180"/>
      <c r="I215" s="180"/>
      <c r="J215" s="180"/>
      <c r="K215" s="180"/>
      <c r="L215" s="180"/>
      <c r="M215" s="180"/>
      <c r="N215" s="180"/>
      <c r="O215" s="180"/>
      <c r="P215" s="180"/>
      <c r="Q215" s="180"/>
      <c r="R215" s="180"/>
      <c r="S215" s="180"/>
      <c r="T215" s="180"/>
      <c r="U215" s="180"/>
      <c r="V215" s="180"/>
      <c r="W215" s="180"/>
      <c r="X215" s="180"/>
      <c r="Y215" s="180"/>
      <c r="Z215" s="180"/>
      <c r="AA215" s="180"/>
      <c r="AB215" s="180"/>
      <c r="AC215" s="180"/>
      <c r="AD215" s="180"/>
      <c r="AE215" s="180"/>
      <c r="AF215" s="180"/>
      <c r="AG215" s="180"/>
      <c r="AH215" s="180"/>
    </row>
    <row r="216" spans="1:34" x14ac:dyDescent="0.2">
      <c r="A216" s="180"/>
      <c r="B216" s="180"/>
      <c r="C216" s="180"/>
      <c r="D216" s="180"/>
      <c r="E216" s="180"/>
      <c r="F216" s="180"/>
      <c r="G216" s="180"/>
      <c r="H216" s="180"/>
      <c r="I216" s="180"/>
      <c r="J216" s="180"/>
      <c r="K216" s="180"/>
      <c r="L216" s="180"/>
      <c r="M216" s="180"/>
      <c r="N216" s="180"/>
      <c r="O216" s="180"/>
      <c r="P216" s="180"/>
      <c r="Q216" s="180"/>
      <c r="R216" s="180"/>
      <c r="S216" s="180"/>
      <c r="T216" s="180"/>
      <c r="U216" s="180"/>
      <c r="V216" s="180"/>
      <c r="W216" s="180"/>
      <c r="X216" s="180"/>
      <c r="Y216" s="180"/>
      <c r="Z216" s="180"/>
      <c r="AA216" s="180"/>
      <c r="AB216" s="180"/>
      <c r="AC216" s="180"/>
      <c r="AD216" s="180"/>
      <c r="AE216" s="180"/>
      <c r="AF216" s="180"/>
      <c r="AG216" s="180"/>
      <c r="AH216" s="180"/>
    </row>
    <row r="217" spans="1:34" x14ac:dyDescent="0.2">
      <c r="A217" s="180"/>
      <c r="B217" s="180"/>
      <c r="C217" s="180"/>
      <c r="D217" s="180"/>
      <c r="E217" s="180"/>
      <c r="F217" s="180"/>
      <c r="G217" s="180"/>
      <c r="H217" s="180"/>
      <c r="I217" s="180"/>
      <c r="J217" s="180"/>
      <c r="K217" s="180"/>
      <c r="L217" s="180"/>
      <c r="M217" s="180"/>
      <c r="N217" s="180"/>
      <c r="O217" s="180"/>
      <c r="P217" s="180"/>
      <c r="Q217" s="180"/>
      <c r="R217" s="180"/>
      <c r="S217" s="180"/>
      <c r="T217" s="180"/>
      <c r="U217" s="180"/>
      <c r="V217" s="180"/>
      <c r="W217" s="180"/>
      <c r="X217" s="180"/>
      <c r="Y217" s="180"/>
      <c r="Z217" s="180"/>
      <c r="AA217" s="180"/>
      <c r="AB217" s="180"/>
      <c r="AC217" s="180"/>
      <c r="AD217" s="180"/>
      <c r="AE217" s="180"/>
      <c r="AF217" s="180"/>
      <c r="AG217" s="180"/>
      <c r="AH217" s="180"/>
    </row>
    <row r="218" spans="1:34" x14ac:dyDescent="0.2">
      <c r="A218" s="180"/>
      <c r="B218" s="180"/>
      <c r="C218" s="180"/>
      <c r="D218" s="180"/>
      <c r="E218" s="180"/>
      <c r="F218" s="180"/>
      <c r="G218" s="180"/>
      <c r="H218" s="180"/>
      <c r="I218" s="180"/>
      <c r="J218" s="180"/>
      <c r="K218" s="180"/>
      <c r="L218" s="180"/>
      <c r="M218" s="180"/>
      <c r="N218" s="180"/>
      <c r="O218" s="180"/>
      <c r="P218" s="180"/>
      <c r="Q218" s="180"/>
      <c r="R218" s="180"/>
      <c r="S218" s="180"/>
      <c r="T218" s="180"/>
      <c r="U218" s="180"/>
      <c r="V218" s="180"/>
      <c r="W218" s="180"/>
      <c r="X218" s="180"/>
      <c r="Y218" s="180"/>
      <c r="Z218" s="180"/>
      <c r="AA218" s="180"/>
      <c r="AB218" s="180"/>
      <c r="AC218" s="180"/>
      <c r="AD218" s="180"/>
      <c r="AE218" s="180"/>
      <c r="AF218" s="180"/>
      <c r="AG218" s="180"/>
      <c r="AH218" s="180"/>
    </row>
    <row r="219" spans="1:34" x14ac:dyDescent="0.2">
      <c r="A219" s="180"/>
      <c r="B219" s="180"/>
      <c r="C219" s="180"/>
      <c r="D219" s="180"/>
      <c r="E219" s="180"/>
      <c r="F219" s="180"/>
      <c r="G219" s="180"/>
      <c r="H219" s="180"/>
      <c r="I219" s="180"/>
      <c r="J219" s="180"/>
      <c r="K219" s="180"/>
      <c r="L219" s="180"/>
      <c r="M219" s="180"/>
      <c r="N219" s="180"/>
      <c r="O219" s="180"/>
      <c r="P219" s="180"/>
      <c r="Q219" s="180"/>
      <c r="R219" s="180"/>
      <c r="S219" s="180"/>
      <c r="T219" s="180"/>
      <c r="U219" s="180"/>
      <c r="V219" s="180"/>
      <c r="W219" s="180"/>
      <c r="X219" s="180"/>
      <c r="Y219" s="180"/>
      <c r="Z219" s="180"/>
      <c r="AA219" s="180"/>
      <c r="AB219" s="180"/>
      <c r="AC219" s="180"/>
      <c r="AD219" s="180"/>
      <c r="AE219" s="180"/>
      <c r="AF219" s="180"/>
      <c r="AG219" s="180"/>
      <c r="AH219" s="180"/>
    </row>
    <row r="220" spans="1:34" x14ac:dyDescent="0.2">
      <c r="A220" s="180"/>
      <c r="B220" s="180"/>
      <c r="C220" s="180"/>
      <c r="D220" s="180"/>
      <c r="E220" s="180"/>
      <c r="F220" s="180"/>
      <c r="G220" s="180"/>
      <c r="H220" s="180"/>
      <c r="I220" s="180"/>
      <c r="J220" s="180"/>
      <c r="K220" s="180"/>
      <c r="L220" s="180"/>
      <c r="M220" s="180"/>
      <c r="N220" s="180"/>
      <c r="O220" s="180"/>
      <c r="P220" s="180"/>
      <c r="Q220" s="180"/>
      <c r="R220" s="180"/>
      <c r="S220" s="180"/>
      <c r="T220" s="180"/>
      <c r="U220" s="180"/>
      <c r="V220" s="180"/>
      <c r="W220" s="180"/>
      <c r="X220" s="180"/>
      <c r="Y220" s="180"/>
      <c r="Z220" s="180"/>
      <c r="AA220" s="180"/>
      <c r="AB220" s="180"/>
      <c r="AC220" s="180"/>
      <c r="AD220" s="180"/>
      <c r="AE220" s="180"/>
      <c r="AF220" s="180"/>
      <c r="AG220" s="180"/>
      <c r="AH220" s="180"/>
    </row>
    <row r="221" spans="1:34" x14ac:dyDescent="0.2">
      <c r="A221" s="180"/>
      <c r="B221" s="180"/>
      <c r="C221" s="180"/>
      <c r="D221" s="180"/>
      <c r="E221" s="180"/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  <c r="R221" s="180"/>
      <c r="S221" s="180"/>
      <c r="T221" s="180"/>
      <c r="U221" s="180"/>
      <c r="V221" s="180"/>
      <c r="W221" s="180"/>
      <c r="X221" s="180"/>
      <c r="Y221" s="180"/>
      <c r="Z221" s="180"/>
      <c r="AA221" s="180"/>
      <c r="AB221" s="180"/>
      <c r="AC221" s="180"/>
      <c r="AD221" s="180"/>
      <c r="AE221" s="180"/>
      <c r="AF221" s="180"/>
      <c r="AG221" s="180"/>
      <c r="AH221" s="180"/>
    </row>
    <row r="222" spans="1:34" x14ac:dyDescent="0.2">
      <c r="A222" s="180"/>
      <c r="B222" s="180"/>
      <c r="C222" s="180"/>
      <c r="D222" s="180"/>
      <c r="E222" s="180"/>
      <c r="F222" s="180"/>
      <c r="G222" s="180"/>
      <c r="H222" s="180"/>
      <c r="I222" s="180"/>
      <c r="J222" s="180"/>
      <c r="K222" s="180"/>
      <c r="L222" s="180"/>
      <c r="M222" s="180"/>
      <c r="N222" s="180"/>
      <c r="O222" s="180"/>
      <c r="P222" s="180"/>
      <c r="Q222" s="180"/>
      <c r="R222" s="180"/>
      <c r="S222" s="180"/>
      <c r="T222" s="180"/>
      <c r="U222" s="180"/>
      <c r="V222" s="180"/>
      <c r="W222" s="180"/>
      <c r="X222" s="180"/>
      <c r="Y222" s="180"/>
      <c r="Z222" s="180"/>
      <c r="AA222" s="180"/>
      <c r="AB222" s="180"/>
      <c r="AC222" s="180"/>
      <c r="AD222" s="180"/>
      <c r="AE222" s="180"/>
      <c r="AF222" s="180"/>
      <c r="AG222" s="180"/>
      <c r="AH222" s="180"/>
    </row>
    <row r="223" spans="1:34" x14ac:dyDescent="0.2">
      <c r="A223" s="180"/>
      <c r="B223" s="180"/>
      <c r="C223" s="180"/>
      <c r="D223" s="180"/>
      <c r="E223" s="180"/>
      <c r="F223" s="180"/>
      <c r="G223" s="180"/>
      <c r="H223" s="180"/>
      <c r="I223" s="180"/>
      <c r="J223" s="180"/>
      <c r="K223" s="180"/>
      <c r="L223" s="180"/>
      <c r="M223" s="180"/>
      <c r="N223" s="180"/>
      <c r="O223" s="180"/>
      <c r="P223" s="180"/>
      <c r="Q223" s="180"/>
      <c r="R223" s="180"/>
      <c r="S223" s="180"/>
      <c r="T223" s="180"/>
      <c r="U223" s="180"/>
      <c r="V223" s="180"/>
      <c r="W223" s="180"/>
      <c r="X223" s="180"/>
      <c r="Y223" s="180"/>
      <c r="Z223" s="180"/>
      <c r="AA223" s="180"/>
      <c r="AB223" s="180"/>
      <c r="AC223" s="180"/>
      <c r="AD223" s="180"/>
      <c r="AE223" s="180"/>
      <c r="AF223" s="180"/>
      <c r="AG223" s="180"/>
      <c r="AH223" s="180"/>
    </row>
    <row r="224" spans="1:34" x14ac:dyDescent="0.2">
      <c r="A224" s="180"/>
      <c r="B224" s="180"/>
      <c r="C224" s="180"/>
      <c r="D224" s="180"/>
      <c r="E224" s="180"/>
      <c r="F224" s="180"/>
      <c r="G224" s="180"/>
      <c r="H224" s="180"/>
      <c r="I224" s="180"/>
      <c r="J224" s="180"/>
      <c r="K224" s="180"/>
      <c r="L224" s="180"/>
      <c r="M224" s="180"/>
      <c r="N224" s="180"/>
      <c r="O224" s="180"/>
      <c r="P224" s="180"/>
      <c r="Q224" s="180"/>
      <c r="R224" s="180"/>
      <c r="S224" s="180"/>
      <c r="T224" s="180"/>
      <c r="U224" s="180"/>
      <c r="V224" s="180"/>
      <c r="W224" s="180"/>
      <c r="X224" s="180"/>
      <c r="Y224" s="180"/>
      <c r="Z224" s="180"/>
      <c r="AA224" s="180"/>
      <c r="AB224" s="180"/>
      <c r="AC224" s="180"/>
      <c r="AD224" s="180"/>
      <c r="AE224" s="180"/>
      <c r="AF224" s="180"/>
      <c r="AG224" s="180"/>
      <c r="AH224" s="180"/>
    </row>
    <row r="225" spans="1:34" x14ac:dyDescent="0.2">
      <c r="A225" s="180"/>
      <c r="B225" s="180"/>
      <c r="C225" s="180"/>
      <c r="D225" s="180"/>
      <c r="E225" s="180"/>
      <c r="F225" s="180"/>
      <c r="G225" s="180"/>
      <c r="H225" s="180"/>
      <c r="I225" s="180"/>
      <c r="J225" s="180"/>
      <c r="K225" s="180"/>
      <c r="L225" s="180"/>
      <c r="M225" s="180"/>
      <c r="N225" s="180"/>
      <c r="O225" s="180"/>
      <c r="P225" s="180"/>
      <c r="Q225" s="180"/>
      <c r="R225" s="180"/>
      <c r="S225" s="180"/>
      <c r="T225" s="180"/>
      <c r="U225" s="180"/>
      <c r="V225" s="180"/>
      <c r="W225" s="180"/>
      <c r="X225" s="180"/>
      <c r="Y225" s="180"/>
      <c r="Z225" s="180"/>
      <c r="AA225" s="180"/>
      <c r="AB225" s="180"/>
      <c r="AC225" s="180"/>
      <c r="AD225" s="180"/>
      <c r="AE225" s="180"/>
      <c r="AF225" s="180"/>
      <c r="AG225" s="180"/>
      <c r="AH225" s="180"/>
    </row>
    <row r="226" spans="1:34" x14ac:dyDescent="0.2">
      <c r="A226" s="180"/>
      <c r="B226" s="180"/>
      <c r="C226" s="180"/>
      <c r="D226" s="180"/>
      <c r="E226" s="180"/>
      <c r="F226" s="180"/>
      <c r="G226" s="180"/>
      <c r="H226" s="180"/>
      <c r="I226" s="180"/>
      <c r="J226" s="180"/>
      <c r="K226" s="180"/>
      <c r="L226" s="180"/>
      <c r="M226" s="180"/>
      <c r="N226" s="180"/>
      <c r="O226" s="180"/>
      <c r="P226" s="180"/>
      <c r="Q226" s="180"/>
      <c r="R226" s="180"/>
      <c r="S226" s="180"/>
      <c r="T226" s="180"/>
      <c r="U226" s="180"/>
      <c r="V226" s="180"/>
      <c r="W226" s="180"/>
      <c r="X226" s="180"/>
      <c r="Y226" s="180"/>
      <c r="Z226" s="180"/>
      <c r="AA226" s="180"/>
      <c r="AB226" s="180"/>
      <c r="AC226" s="180"/>
      <c r="AD226" s="180"/>
      <c r="AE226" s="180"/>
      <c r="AF226" s="180"/>
      <c r="AG226" s="180"/>
      <c r="AH226" s="180"/>
    </row>
    <row r="227" spans="1:34" x14ac:dyDescent="0.2">
      <c r="A227" s="180"/>
      <c r="B227" s="180"/>
      <c r="C227" s="180"/>
      <c r="D227" s="180"/>
      <c r="E227" s="180"/>
      <c r="F227" s="180"/>
      <c r="G227" s="180"/>
      <c r="H227" s="180"/>
      <c r="I227" s="180"/>
      <c r="J227" s="180"/>
      <c r="K227" s="180"/>
      <c r="L227" s="180"/>
      <c r="M227" s="180"/>
      <c r="N227" s="180"/>
      <c r="O227" s="180"/>
      <c r="P227" s="180"/>
      <c r="Q227" s="180"/>
      <c r="R227" s="180"/>
      <c r="S227" s="180"/>
      <c r="T227" s="180"/>
      <c r="U227" s="180"/>
      <c r="V227" s="180"/>
      <c r="W227" s="180"/>
      <c r="X227" s="180"/>
      <c r="Y227" s="180"/>
      <c r="Z227" s="180"/>
      <c r="AA227" s="180"/>
      <c r="AB227" s="180"/>
      <c r="AC227" s="180"/>
      <c r="AD227" s="180"/>
      <c r="AE227" s="180"/>
      <c r="AF227" s="180"/>
      <c r="AG227" s="180"/>
      <c r="AH227" s="180"/>
    </row>
    <row r="228" spans="1:34" x14ac:dyDescent="0.2">
      <c r="A228" s="180"/>
      <c r="B228" s="180"/>
      <c r="C228" s="180"/>
      <c r="D228" s="180"/>
      <c r="E228" s="180"/>
      <c r="F228" s="180"/>
      <c r="G228" s="180"/>
      <c r="H228" s="180"/>
      <c r="I228" s="180"/>
      <c r="J228" s="180"/>
      <c r="K228" s="180"/>
      <c r="L228" s="180"/>
      <c r="M228" s="180"/>
      <c r="N228" s="180"/>
      <c r="O228" s="180"/>
      <c r="P228" s="180"/>
      <c r="Q228" s="180"/>
      <c r="R228" s="180"/>
      <c r="S228" s="180"/>
      <c r="T228" s="180"/>
      <c r="U228" s="180"/>
      <c r="V228" s="180"/>
      <c r="W228" s="180"/>
      <c r="X228" s="180"/>
      <c r="Y228" s="180"/>
      <c r="Z228" s="180"/>
      <c r="AA228" s="180"/>
      <c r="AB228" s="180"/>
      <c r="AC228" s="180"/>
      <c r="AD228" s="180"/>
      <c r="AE228" s="180"/>
      <c r="AF228" s="180"/>
      <c r="AG228" s="180"/>
      <c r="AH228" s="180"/>
    </row>
    <row r="229" spans="1:34" x14ac:dyDescent="0.2">
      <c r="A229" s="180"/>
      <c r="B229" s="180"/>
      <c r="C229" s="180"/>
      <c r="D229" s="180"/>
      <c r="E229" s="180"/>
      <c r="F229" s="180"/>
      <c r="G229" s="180"/>
      <c r="H229" s="180"/>
      <c r="I229" s="180"/>
      <c r="J229" s="180"/>
      <c r="K229" s="180"/>
      <c r="L229" s="180"/>
      <c r="M229" s="180"/>
      <c r="N229" s="180"/>
      <c r="O229" s="180"/>
      <c r="P229" s="180"/>
      <c r="Q229" s="180"/>
      <c r="R229" s="180"/>
      <c r="S229" s="180"/>
      <c r="T229" s="180"/>
      <c r="U229" s="180"/>
      <c r="V229" s="180"/>
      <c r="W229" s="180"/>
      <c r="X229" s="180"/>
      <c r="Y229" s="180"/>
      <c r="Z229" s="180"/>
      <c r="AA229" s="180"/>
      <c r="AB229" s="180"/>
      <c r="AC229" s="180"/>
      <c r="AD229" s="180"/>
      <c r="AE229" s="180"/>
      <c r="AF229" s="180"/>
      <c r="AG229" s="180"/>
      <c r="AH229" s="180"/>
    </row>
    <row r="230" spans="1:34" x14ac:dyDescent="0.2">
      <c r="A230" s="180"/>
      <c r="B230" s="180"/>
      <c r="C230" s="180"/>
      <c r="D230" s="180"/>
      <c r="E230" s="180"/>
      <c r="F230" s="180"/>
      <c r="G230" s="180"/>
      <c r="H230" s="180"/>
      <c r="I230" s="180"/>
      <c r="J230" s="180"/>
      <c r="K230" s="180"/>
      <c r="L230" s="180"/>
      <c r="M230" s="180"/>
      <c r="N230" s="180"/>
      <c r="O230" s="180"/>
      <c r="P230" s="180"/>
      <c r="Q230" s="180"/>
      <c r="R230" s="180"/>
      <c r="S230" s="180"/>
      <c r="T230" s="180"/>
      <c r="U230" s="180"/>
      <c r="V230" s="180"/>
      <c r="W230" s="180"/>
      <c r="X230" s="180"/>
      <c r="Y230" s="180"/>
      <c r="Z230" s="180"/>
      <c r="AA230" s="180"/>
      <c r="AB230" s="180"/>
      <c r="AC230" s="180"/>
      <c r="AD230" s="180"/>
      <c r="AE230" s="180"/>
      <c r="AF230" s="180"/>
      <c r="AG230" s="180"/>
      <c r="AH230" s="180"/>
    </row>
    <row r="231" spans="1:34" x14ac:dyDescent="0.2">
      <c r="A231" s="180"/>
      <c r="B231" s="180"/>
      <c r="C231" s="180"/>
      <c r="D231" s="180"/>
      <c r="E231" s="180"/>
      <c r="F231" s="180"/>
      <c r="G231" s="180"/>
      <c r="H231" s="180"/>
      <c r="I231" s="180"/>
      <c r="J231" s="180"/>
      <c r="K231" s="180"/>
      <c r="L231" s="180"/>
      <c r="M231" s="180"/>
      <c r="N231" s="180"/>
      <c r="O231" s="180"/>
      <c r="P231" s="180"/>
      <c r="Q231" s="180"/>
      <c r="R231" s="180"/>
      <c r="S231" s="180"/>
      <c r="T231" s="180"/>
      <c r="U231" s="180"/>
      <c r="V231" s="180"/>
      <c r="W231" s="180"/>
      <c r="X231" s="180"/>
      <c r="Y231" s="180"/>
      <c r="Z231" s="180"/>
      <c r="AA231" s="180"/>
      <c r="AB231" s="180"/>
      <c r="AC231" s="180"/>
      <c r="AD231" s="180"/>
      <c r="AE231" s="180"/>
      <c r="AF231" s="180"/>
      <c r="AG231" s="180"/>
      <c r="AH231" s="180"/>
    </row>
    <row r="232" spans="1:34" x14ac:dyDescent="0.2">
      <c r="A232" s="180"/>
      <c r="B232" s="180"/>
      <c r="C232" s="180"/>
      <c r="D232" s="180"/>
      <c r="E232" s="180"/>
      <c r="F232" s="180"/>
      <c r="G232" s="180"/>
      <c r="H232" s="180"/>
      <c r="I232" s="180"/>
      <c r="J232" s="180"/>
      <c r="K232" s="180"/>
      <c r="L232" s="180"/>
      <c r="M232" s="180"/>
      <c r="N232" s="180"/>
      <c r="O232" s="180"/>
      <c r="P232" s="180"/>
      <c r="Q232" s="180"/>
      <c r="R232" s="180"/>
      <c r="S232" s="180"/>
      <c r="T232" s="180"/>
      <c r="U232" s="180"/>
      <c r="V232" s="180"/>
      <c r="W232" s="180"/>
      <c r="X232" s="180"/>
      <c r="Y232" s="180"/>
      <c r="Z232" s="180"/>
      <c r="AA232" s="180"/>
      <c r="AB232" s="180"/>
      <c r="AC232" s="180"/>
      <c r="AD232" s="180"/>
      <c r="AE232" s="180"/>
      <c r="AF232" s="180"/>
      <c r="AG232" s="180"/>
      <c r="AH232" s="180"/>
    </row>
    <row r="233" spans="1:34" x14ac:dyDescent="0.2">
      <c r="A233" s="180"/>
      <c r="B233" s="180"/>
      <c r="C233" s="180"/>
      <c r="D233" s="180"/>
      <c r="E233" s="180"/>
      <c r="F233" s="180"/>
      <c r="G233" s="180"/>
      <c r="H233" s="180"/>
      <c r="I233" s="180"/>
      <c r="J233" s="180"/>
      <c r="K233" s="180"/>
      <c r="L233" s="180"/>
      <c r="M233" s="180"/>
      <c r="N233" s="180"/>
      <c r="O233" s="180"/>
      <c r="P233" s="180"/>
      <c r="Q233" s="180"/>
      <c r="R233" s="180"/>
      <c r="S233" s="180"/>
      <c r="T233" s="180"/>
      <c r="U233" s="180"/>
      <c r="V233" s="180"/>
      <c r="W233" s="180"/>
      <c r="X233" s="180"/>
      <c r="Y233" s="180"/>
      <c r="Z233" s="180"/>
      <c r="AA233" s="180"/>
      <c r="AB233" s="180"/>
      <c r="AC233" s="180"/>
      <c r="AD233" s="180"/>
      <c r="AE233" s="180"/>
      <c r="AF233" s="180"/>
      <c r="AG233" s="180"/>
      <c r="AH233" s="180"/>
    </row>
    <row r="234" spans="1:34" x14ac:dyDescent="0.2">
      <c r="A234" s="180"/>
      <c r="B234" s="180"/>
      <c r="C234" s="180"/>
      <c r="D234" s="180"/>
      <c r="E234" s="180"/>
      <c r="F234" s="180"/>
      <c r="G234" s="180"/>
      <c r="H234" s="180"/>
      <c r="I234" s="180"/>
      <c r="J234" s="180"/>
      <c r="K234" s="180"/>
      <c r="L234" s="180"/>
      <c r="M234" s="180"/>
      <c r="N234" s="180"/>
      <c r="O234" s="180"/>
      <c r="P234" s="180"/>
      <c r="Q234" s="180"/>
      <c r="R234" s="180"/>
      <c r="S234" s="180"/>
      <c r="T234" s="180"/>
      <c r="U234" s="180"/>
      <c r="V234" s="180"/>
      <c r="W234" s="180"/>
      <c r="X234" s="180"/>
      <c r="Y234" s="180"/>
      <c r="Z234" s="180"/>
      <c r="AA234" s="180"/>
      <c r="AB234" s="180"/>
      <c r="AC234" s="180"/>
      <c r="AD234" s="180"/>
      <c r="AE234" s="180"/>
      <c r="AF234" s="180"/>
      <c r="AG234" s="180"/>
      <c r="AH234" s="180"/>
    </row>
    <row r="235" spans="1:34" x14ac:dyDescent="0.2">
      <c r="A235" s="180"/>
      <c r="B235" s="180"/>
      <c r="C235" s="180"/>
      <c r="D235" s="180"/>
      <c r="E235" s="180"/>
      <c r="F235" s="180"/>
      <c r="G235" s="180"/>
      <c r="H235" s="180"/>
      <c r="I235" s="180"/>
      <c r="J235" s="180"/>
      <c r="K235" s="180"/>
      <c r="L235" s="180"/>
      <c r="M235" s="180"/>
      <c r="N235" s="180"/>
      <c r="O235" s="180"/>
      <c r="P235" s="180"/>
      <c r="Q235" s="180"/>
      <c r="R235" s="180"/>
      <c r="S235" s="180"/>
      <c r="T235" s="180"/>
      <c r="U235" s="180"/>
      <c r="V235" s="180"/>
      <c r="W235" s="180"/>
      <c r="X235" s="180"/>
      <c r="Y235" s="180"/>
      <c r="Z235" s="180"/>
      <c r="AA235" s="180"/>
      <c r="AB235" s="180"/>
      <c r="AC235" s="180"/>
      <c r="AD235" s="180"/>
      <c r="AE235" s="180"/>
      <c r="AF235" s="180"/>
      <c r="AG235" s="180"/>
      <c r="AH235" s="180"/>
    </row>
    <row r="236" spans="1:34" x14ac:dyDescent="0.2">
      <c r="A236" s="180"/>
      <c r="B236" s="180"/>
      <c r="C236" s="180"/>
      <c r="D236" s="180"/>
      <c r="E236" s="180"/>
      <c r="F236" s="180"/>
      <c r="G236" s="180"/>
      <c r="H236" s="180"/>
      <c r="I236" s="180"/>
      <c r="J236" s="180"/>
      <c r="K236" s="180"/>
      <c r="L236" s="180"/>
      <c r="M236" s="180"/>
      <c r="N236" s="180"/>
      <c r="O236" s="180"/>
      <c r="P236" s="180"/>
      <c r="Q236" s="180"/>
      <c r="R236" s="180"/>
      <c r="S236" s="180"/>
      <c r="T236" s="180"/>
      <c r="U236" s="180"/>
      <c r="V236" s="180"/>
      <c r="W236" s="180"/>
      <c r="X236" s="180"/>
      <c r="Y236" s="180"/>
      <c r="Z236" s="180"/>
      <c r="AA236" s="180"/>
      <c r="AB236" s="180"/>
      <c r="AC236" s="180"/>
      <c r="AD236" s="180"/>
      <c r="AE236" s="180"/>
      <c r="AF236" s="180"/>
      <c r="AG236" s="180"/>
      <c r="AH236" s="180"/>
    </row>
    <row r="237" spans="1:34" x14ac:dyDescent="0.2">
      <c r="A237" s="180"/>
      <c r="B237" s="180"/>
      <c r="C237" s="180"/>
      <c r="D237" s="180"/>
      <c r="E237" s="180"/>
      <c r="F237" s="180"/>
      <c r="G237" s="180"/>
      <c r="H237" s="180"/>
      <c r="I237" s="180"/>
      <c r="J237" s="180"/>
      <c r="K237" s="180"/>
      <c r="L237" s="180"/>
      <c r="M237" s="180"/>
      <c r="N237" s="180"/>
      <c r="O237" s="180"/>
      <c r="P237" s="180"/>
      <c r="Q237" s="180"/>
      <c r="R237" s="180"/>
      <c r="S237" s="180"/>
      <c r="T237" s="180"/>
      <c r="U237" s="180"/>
      <c r="V237" s="180"/>
      <c r="W237" s="180"/>
      <c r="X237" s="180"/>
      <c r="Y237" s="180"/>
      <c r="Z237" s="180"/>
      <c r="AA237" s="180"/>
      <c r="AB237" s="180"/>
      <c r="AC237" s="180"/>
      <c r="AD237" s="180"/>
      <c r="AE237" s="180"/>
      <c r="AF237" s="180"/>
      <c r="AG237" s="180"/>
      <c r="AH237" s="180"/>
    </row>
    <row r="238" spans="1:34" x14ac:dyDescent="0.2">
      <c r="A238" s="180"/>
      <c r="B238" s="180"/>
      <c r="C238" s="180"/>
      <c r="D238" s="180"/>
      <c r="E238" s="180"/>
      <c r="F238" s="180"/>
      <c r="G238" s="180"/>
      <c r="H238" s="180"/>
      <c r="I238" s="180"/>
      <c r="J238" s="180"/>
      <c r="K238" s="180"/>
      <c r="L238" s="180"/>
      <c r="M238" s="180"/>
      <c r="N238" s="180"/>
      <c r="O238" s="180"/>
      <c r="P238" s="180"/>
      <c r="Q238" s="180"/>
      <c r="R238" s="180"/>
      <c r="S238" s="180"/>
      <c r="T238" s="180"/>
      <c r="U238" s="180"/>
      <c r="V238" s="180"/>
      <c r="W238" s="180"/>
      <c r="X238" s="180"/>
      <c r="Y238" s="180"/>
      <c r="Z238" s="180"/>
      <c r="AA238" s="180"/>
      <c r="AB238" s="180"/>
      <c r="AC238" s="180"/>
      <c r="AD238" s="180"/>
      <c r="AE238" s="180"/>
      <c r="AF238" s="180"/>
      <c r="AG238" s="180"/>
      <c r="AH238" s="18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GridLines="0" workbookViewId="0"/>
  </sheetViews>
  <sheetFormatPr defaultRowHeight="12.75" x14ac:dyDescent="0.2"/>
  <cols>
    <col min="2" max="2" width="10.5703125" customWidth="1"/>
    <col min="3" max="3" width="12.7109375" bestFit="1" customWidth="1"/>
    <col min="4" max="4" width="13.85546875" customWidth="1"/>
    <col min="6" max="6" width="10.7109375" bestFit="1" customWidth="1"/>
    <col min="9" max="9" width="90" customWidth="1"/>
  </cols>
  <sheetData>
    <row r="1" spans="1:9" ht="18" x14ac:dyDescent="0.2">
      <c r="A1" s="182"/>
      <c r="B1" s="183" t="s">
        <v>166</v>
      </c>
      <c r="C1" s="182"/>
      <c r="D1" s="184"/>
      <c r="E1" s="184"/>
      <c r="F1" s="182"/>
      <c r="G1" s="182"/>
      <c r="H1" s="182"/>
      <c r="I1" s="182"/>
    </row>
    <row r="2" spans="1:9" ht="20.25" x14ac:dyDescent="0.3">
      <c r="A2" s="182"/>
      <c r="B2" s="411" t="s">
        <v>167</v>
      </c>
      <c r="C2" s="412"/>
      <c r="D2" s="412"/>
      <c r="E2" s="412"/>
      <c r="F2" s="412"/>
      <c r="G2" s="413"/>
      <c r="H2" s="185"/>
      <c r="I2" s="185"/>
    </row>
    <row r="3" spans="1:9" ht="20.25" x14ac:dyDescent="0.3">
      <c r="A3" s="182"/>
      <c r="B3" s="414" t="s">
        <v>168</v>
      </c>
      <c r="C3" s="415"/>
      <c r="D3" s="415"/>
      <c r="E3" s="415"/>
      <c r="F3" s="415"/>
      <c r="G3" s="416"/>
      <c r="H3" s="185"/>
      <c r="I3" s="185"/>
    </row>
    <row r="4" spans="1:9" ht="20.25" x14ac:dyDescent="0.3">
      <c r="A4" s="182"/>
      <c r="B4" s="417" t="s">
        <v>169</v>
      </c>
      <c r="C4" s="418"/>
      <c r="D4" s="418"/>
      <c r="E4" s="418"/>
      <c r="F4" s="418"/>
      <c r="G4" s="419"/>
      <c r="H4" s="185"/>
      <c r="I4" s="185"/>
    </row>
    <row r="5" spans="1:9" ht="18" x14ac:dyDescent="0.2">
      <c r="A5" s="182"/>
      <c r="B5" s="420" t="s">
        <v>327</v>
      </c>
      <c r="C5" s="420"/>
      <c r="D5" s="420"/>
      <c r="E5" s="420"/>
      <c r="F5" s="420"/>
      <c r="G5" s="420"/>
      <c r="H5" s="420"/>
      <c r="I5" s="420"/>
    </row>
    <row r="6" spans="1:9" ht="18" x14ac:dyDescent="0.2">
      <c r="A6" s="182"/>
      <c r="B6" s="421" t="s">
        <v>170</v>
      </c>
      <c r="C6" s="422"/>
      <c r="D6" s="422"/>
      <c r="E6" s="422"/>
      <c r="F6" s="422"/>
      <c r="G6" s="422"/>
      <c r="H6" s="422"/>
      <c r="I6" s="422"/>
    </row>
    <row r="7" spans="1:9" ht="18" x14ac:dyDescent="0.25">
      <c r="A7" s="182"/>
      <c r="B7" s="186" t="s">
        <v>171</v>
      </c>
      <c r="C7" s="187"/>
      <c r="D7" s="187"/>
      <c r="E7" s="187"/>
      <c r="F7" s="187"/>
      <c r="G7" s="187"/>
      <c r="H7" s="187"/>
      <c r="I7" s="187"/>
    </row>
    <row r="8" spans="1:9" ht="18" x14ac:dyDescent="0.25">
      <c r="A8" s="182"/>
      <c r="B8" s="186" t="s">
        <v>172</v>
      </c>
      <c r="C8" s="187"/>
      <c r="D8" s="187"/>
      <c r="E8" s="187"/>
      <c r="F8" s="187"/>
      <c r="G8" s="187"/>
      <c r="H8" s="187"/>
      <c r="I8" s="187"/>
    </row>
    <row r="9" spans="1:9" ht="18" x14ac:dyDescent="0.25">
      <c r="A9" s="182"/>
      <c r="B9" s="186" t="s">
        <v>173</v>
      </c>
      <c r="C9" s="187"/>
      <c r="D9" s="187"/>
      <c r="E9" s="187"/>
      <c r="F9" s="187"/>
      <c r="G9" s="187"/>
      <c r="H9" s="187"/>
      <c r="I9" s="187"/>
    </row>
    <row r="10" spans="1:9" ht="18" x14ac:dyDescent="0.25">
      <c r="A10" s="188"/>
      <c r="B10" s="189"/>
      <c r="C10" s="189"/>
      <c r="D10" s="189"/>
      <c r="E10" s="189"/>
      <c r="F10" s="189"/>
      <c r="G10" s="189"/>
      <c r="H10" s="189"/>
      <c r="I10" s="189"/>
    </row>
    <row r="11" spans="1:9" ht="18" x14ac:dyDescent="0.25">
      <c r="A11" s="190"/>
      <c r="B11" s="191" t="s">
        <v>174</v>
      </c>
      <c r="C11" s="190"/>
      <c r="D11" s="190"/>
      <c r="E11" s="190"/>
      <c r="F11" s="190"/>
      <c r="G11" s="190"/>
      <c r="H11" s="190"/>
      <c r="I11" s="190"/>
    </row>
    <row r="12" spans="1:9" x14ac:dyDescent="0.2">
      <c r="A12" s="190"/>
      <c r="B12" s="190"/>
      <c r="C12" s="190"/>
      <c r="D12" s="190"/>
      <c r="E12" s="190"/>
      <c r="F12" s="190"/>
      <c r="G12" s="190"/>
      <c r="H12" s="190"/>
      <c r="I12" s="190"/>
    </row>
    <row r="13" spans="1:9" ht="18.75" x14ac:dyDescent="0.3">
      <c r="A13" s="190"/>
      <c r="B13" s="192" t="s">
        <v>175</v>
      </c>
      <c r="C13" s="190"/>
      <c r="D13" s="190"/>
      <c r="E13" s="190"/>
      <c r="F13" s="190"/>
      <c r="G13" s="190"/>
      <c r="H13" s="190"/>
      <c r="I13" s="190"/>
    </row>
    <row r="14" spans="1:9" ht="18" x14ac:dyDescent="0.25">
      <c r="A14" s="193"/>
      <c r="B14" s="194" t="s">
        <v>176</v>
      </c>
      <c r="C14" s="195" t="s">
        <v>177</v>
      </c>
      <c r="D14" s="193"/>
      <c r="E14" s="196" t="s">
        <v>178</v>
      </c>
      <c r="F14" s="410" t="s">
        <v>179</v>
      </c>
      <c r="G14" s="410"/>
      <c r="H14" s="197" t="s">
        <v>180</v>
      </c>
      <c r="I14" s="198"/>
    </row>
    <row r="15" spans="1:9" ht="18" x14ac:dyDescent="0.25">
      <c r="A15" s="193"/>
      <c r="B15" s="199">
        <v>4</v>
      </c>
      <c r="C15" s="200" t="str">
        <f>INDEX(num_tekst, number+1)</f>
        <v>neli</v>
      </c>
      <c r="D15" s="201" t="s">
        <v>181</v>
      </c>
      <c r="E15" s="193"/>
      <c r="F15" s="193"/>
      <c r="G15" s="193"/>
      <c r="H15" s="193"/>
      <c r="I15" s="193"/>
    </row>
    <row r="16" spans="1:9" x14ac:dyDescent="0.2">
      <c r="A16" s="190"/>
      <c r="B16" s="190"/>
      <c r="C16" s="190"/>
      <c r="D16" s="190"/>
      <c r="E16" s="190"/>
      <c r="F16" s="190"/>
      <c r="G16" s="190"/>
      <c r="H16" s="190"/>
      <c r="I16" s="190"/>
    </row>
    <row r="17" spans="1:9" x14ac:dyDescent="0.2">
      <c r="A17" s="190"/>
      <c r="B17" s="190"/>
      <c r="C17" s="190"/>
      <c r="D17" s="190"/>
      <c r="E17" s="190"/>
      <c r="F17" s="190"/>
      <c r="G17" s="190"/>
      <c r="H17" s="190"/>
      <c r="I17" s="190"/>
    </row>
    <row r="18" spans="1:9" ht="18.75" x14ac:dyDescent="0.3">
      <c r="A18" s="190"/>
      <c r="B18" s="192" t="s">
        <v>182</v>
      </c>
      <c r="C18" s="190"/>
      <c r="D18" s="190"/>
      <c r="E18" s="410" t="s">
        <v>183</v>
      </c>
      <c r="F18" s="410"/>
      <c r="G18" s="198" t="s">
        <v>184</v>
      </c>
      <c r="H18" s="190"/>
      <c r="I18" s="190"/>
    </row>
    <row r="19" spans="1:9" x14ac:dyDescent="0.2">
      <c r="A19" s="190"/>
      <c r="B19" s="190"/>
      <c r="C19" s="190"/>
      <c r="D19" s="190"/>
      <c r="E19" s="190"/>
      <c r="F19" s="190"/>
      <c r="G19" s="190"/>
      <c r="H19" s="190"/>
      <c r="I19" s="190"/>
    </row>
    <row r="20" spans="1:9" ht="15.75" x14ac:dyDescent="0.25">
      <c r="A20" s="190"/>
      <c r="B20" s="202" t="s">
        <v>111</v>
      </c>
      <c r="C20" s="203" t="s">
        <v>185</v>
      </c>
      <c r="D20" s="203" t="s">
        <v>186</v>
      </c>
      <c r="E20" s="203" t="s">
        <v>187</v>
      </c>
      <c r="F20" s="204" t="s">
        <v>188</v>
      </c>
      <c r="G20" s="205"/>
      <c r="H20" s="205"/>
      <c r="I20" s="190"/>
    </row>
    <row r="21" spans="1:9" ht="15.75" x14ac:dyDescent="0.25">
      <c r="A21" s="190"/>
      <c r="B21" s="206" t="s">
        <v>189</v>
      </c>
      <c r="C21" s="207">
        <v>8</v>
      </c>
      <c r="D21" s="208">
        <f>INDEX(tariifid,kat)</f>
        <v>8</v>
      </c>
      <c r="E21" s="207">
        <v>132</v>
      </c>
      <c r="F21" s="209">
        <f>tariif*tunde</f>
        <v>1056</v>
      </c>
      <c r="G21" s="205"/>
      <c r="H21" s="205"/>
      <c r="I21" s="190"/>
    </row>
    <row r="22" spans="1:9" ht="15.75" x14ac:dyDescent="0.25">
      <c r="A22" s="190"/>
      <c r="B22" s="206" t="s">
        <v>190</v>
      </c>
      <c r="C22" s="207">
        <v>9</v>
      </c>
      <c r="D22" s="208">
        <f>INDEX(tariifid,kat)</f>
        <v>10</v>
      </c>
      <c r="E22" s="207">
        <v>143</v>
      </c>
      <c r="F22" s="209">
        <f>tariif*tunde</f>
        <v>1430</v>
      </c>
      <c r="G22" s="205"/>
      <c r="H22" s="205"/>
      <c r="I22" s="190"/>
    </row>
    <row r="23" spans="1:9" ht="15.75" x14ac:dyDescent="0.25">
      <c r="A23" s="190"/>
      <c r="B23" s="206" t="s">
        <v>191</v>
      </c>
      <c r="C23" s="207">
        <v>10</v>
      </c>
      <c r="D23" s="208">
        <f>INDEX(tariifid,kat)</f>
        <v>12</v>
      </c>
      <c r="E23" s="207">
        <v>137</v>
      </c>
      <c r="F23" s="209">
        <f>tariif*tunde</f>
        <v>1644</v>
      </c>
      <c r="G23" s="205"/>
      <c r="H23" s="205"/>
      <c r="I23" s="190"/>
    </row>
    <row r="24" spans="1:9" ht="15.75" x14ac:dyDescent="0.25">
      <c r="A24" s="190"/>
      <c r="B24" s="206" t="s">
        <v>192</v>
      </c>
      <c r="C24" s="207">
        <v>3</v>
      </c>
      <c r="D24" s="208">
        <f>INDEX(tariifid,kat)</f>
        <v>3</v>
      </c>
      <c r="E24" s="207">
        <v>135</v>
      </c>
      <c r="F24" s="209">
        <f>tariif*tunde</f>
        <v>405</v>
      </c>
      <c r="G24" s="205"/>
      <c r="H24" s="205"/>
      <c r="I24" s="190"/>
    </row>
    <row r="25" spans="1:9" ht="15.75" x14ac:dyDescent="0.25">
      <c r="A25" s="190"/>
      <c r="B25" s="206" t="s">
        <v>193</v>
      </c>
      <c r="C25" s="207">
        <v>5</v>
      </c>
      <c r="D25" s="208">
        <f>INDEX(tariifid,kat)</f>
        <v>4</v>
      </c>
      <c r="E25" s="207">
        <v>68</v>
      </c>
      <c r="F25" s="209">
        <f>tariif*tunde</f>
        <v>272</v>
      </c>
      <c r="G25" s="205"/>
      <c r="H25" s="205"/>
      <c r="I25" s="190"/>
    </row>
    <row r="26" spans="1:9" ht="15" x14ac:dyDescent="0.2">
      <c r="A26" s="190"/>
      <c r="B26" s="206"/>
      <c r="C26" s="206"/>
      <c r="D26" s="210"/>
      <c r="E26" s="207"/>
      <c r="F26" s="211"/>
      <c r="G26" s="205"/>
      <c r="H26" s="205"/>
      <c r="I26" s="190"/>
    </row>
    <row r="27" spans="1:9" ht="18" x14ac:dyDescent="0.25">
      <c r="A27" s="190"/>
      <c r="B27" s="198"/>
      <c r="C27" s="198"/>
      <c r="D27" s="212" t="s">
        <v>194</v>
      </c>
      <c r="E27" s="198"/>
      <c r="F27" s="198"/>
      <c r="G27" s="190"/>
      <c r="H27" s="190"/>
      <c r="I27" s="190"/>
    </row>
    <row r="28" spans="1:9" x14ac:dyDescent="0.2">
      <c r="A28" s="190"/>
      <c r="B28" s="190"/>
      <c r="C28" s="190"/>
      <c r="D28" s="190"/>
      <c r="E28" s="190"/>
      <c r="F28" s="190"/>
      <c r="G28" s="190"/>
      <c r="H28" s="190"/>
      <c r="I28" s="190"/>
    </row>
    <row r="29" spans="1:9" ht="18.75" x14ac:dyDescent="0.3">
      <c r="A29" s="190"/>
      <c r="B29" s="213" t="s">
        <v>195</v>
      </c>
      <c r="C29" s="190"/>
      <c r="D29" s="190"/>
      <c r="E29" s="190"/>
      <c r="F29" s="410" t="s">
        <v>196</v>
      </c>
      <c r="G29" s="410"/>
      <c r="H29" s="198" t="s">
        <v>184</v>
      </c>
      <c r="I29" s="190"/>
    </row>
    <row r="30" spans="1:9" x14ac:dyDescent="0.2">
      <c r="A30" s="190"/>
      <c r="B30" s="190"/>
      <c r="C30" s="190"/>
      <c r="D30" s="190"/>
      <c r="E30" s="190"/>
      <c r="F30" s="190"/>
      <c r="G30" s="190"/>
      <c r="H30" s="190"/>
      <c r="I30" s="190"/>
    </row>
    <row r="31" spans="1:9" ht="15.75" x14ac:dyDescent="0.25">
      <c r="A31" s="190"/>
      <c r="B31" s="190"/>
      <c r="C31" s="203" t="s">
        <v>197</v>
      </c>
      <c r="D31" s="202" t="s">
        <v>198</v>
      </c>
      <c r="E31" s="203" t="s">
        <v>199</v>
      </c>
      <c r="F31" s="203" t="s">
        <v>200</v>
      </c>
      <c r="G31" s="190"/>
      <c r="H31" s="190"/>
      <c r="I31" s="190"/>
    </row>
    <row r="32" spans="1:9" ht="15.75" x14ac:dyDescent="0.25">
      <c r="A32" s="190"/>
      <c r="B32" s="190"/>
      <c r="C32" s="207">
        <v>5</v>
      </c>
      <c r="D32" s="214" t="str">
        <f>INDEX(andmed,C32,2)</f>
        <v>H. Kuusk</v>
      </c>
      <c r="E32" s="208">
        <f>INDEX(andmed,C32,4)</f>
        <v>1</v>
      </c>
      <c r="F32" s="208">
        <f>INDEX(andmed,C32,3)</f>
        <v>74.5</v>
      </c>
      <c r="G32" s="190"/>
      <c r="H32" s="190"/>
      <c r="I32" s="190"/>
    </row>
    <row r="33" spans="1:9" ht="15.75" x14ac:dyDescent="0.25">
      <c r="A33" s="190"/>
      <c r="B33" s="190"/>
      <c r="C33" s="207">
        <f>C32</f>
        <v>5</v>
      </c>
      <c r="D33" s="214" t="str">
        <f>INDEX(Omanik,C32)</f>
        <v>H. Kuusk</v>
      </c>
      <c r="E33" s="208">
        <f>INDEX(inimesi,C33)</f>
        <v>1</v>
      </c>
      <c r="F33" s="208">
        <f>INDEX(pind,C33)</f>
        <v>74.5</v>
      </c>
      <c r="G33" s="190"/>
      <c r="H33" s="190"/>
      <c r="I33" s="190"/>
    </row>
    <row r="34" spans="1:9" x14ac:dyDescent="0.2">
      <c r="A34" s="190"/>
      <c r="B34" s="190"/>
      <c r="C34" s="190"/>
      <c r="D34" s="190"/>
      <c r="E34" s="190"/>
      <c r="F34" s="190"/>
      <c r="G34" s="190"/>
      <c r="H34" s="190"/>
      <c r="I34" s="190"/>
    </row>
    <row r="35" spans="1:9" x14ac:dyDescent="0.2">
      <c r="A35" s="190"/>
      <c r="B35" s="190"/>
      <c r="C35" s="190"/>
      <c r="D35" s="190"/>
      <c r="E35" s="190"/>
      <c r="F35" s="190"/>
      <c r="G35" s="190"/>
      <c r="H35" s="190"/>
      <c r="I35" s="190"/>
    </row>
    <row r="36" spans="1:9" x14ac:dyDescent="0.2">
      <c r="A36" s="190"/>
      <c r="B36" s="190"/>
      <c r="C36" s="190"/>
      <c r="D36" s="190"/>
      <c r="E36" s="190"/>
      <c r="F36" s="190"/>
      <c r="G36" s="190"/>
      <c r="H36" s="190"/>
      <c r="I36" s="190"/>
    </row>
  </sheetData>
  <mergeCells count="8">
    <mergeCell ref="E18:F18"/>
    <mergeCell ref="F29:G29"/>
    <mergeCell ref="B2:G2"/>
    <mergeCell ref="B3:G3"/>
    <mergeCell ref="B4:G4"/>
    <mergeCell ref="B5:I5"/>
    <mergeCell ref="B6:I6"/>
    <mergeCell ref="F14:G14"/>
  </mergeCells>
  <dataValidations count="1">
    <dataValidation type="whole" allowBlank="1" showInputMessage="1" showErrorMessage="1" sqref="C21:C26">
      <formula1>1</formula1>
      <formula2>10</formula2>
    </dataValidation>
  </dataValidations>
  <hyperlinks>
    <hyperlink ref="F14:G14" location="num_tekst" display="num_tekst"/>
    <hyperlink ref="E18:F18" location="tariifid" display="tariifid"/>
    <hyperlink ref="F29:G29" location="korterid" display="korterid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/>
  </sheetViews>
  <sheetFormatPr defaultRowHeight="12.75" x14ac:dyDescent="0.2"/>
  <cols>
    <col min="2" max="2" width="14.140625" customWidth="1"/>
    <col min="3" max="3" width="10.28515625" bestFit="1" customWidth="1"/>
    <col min="5" max="5" width="12" customWidth="1"/>
    <col min="17" max="17" width="26.28515625" bestFit="1" customWidth="1"/>
    <col min="19" max="19" width="11.140625" customWidth="1"/>
  </cols>
  <sheetData>
    <row r="1" spans="1:20" x14ac:dyDescent="0.2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</row>
    <row r="2" spans="1:20" ht="18" x14ac:dyDescent="0.25">
      <c r="A2" s="190"/>
      <c r="B2" s="215" t="s">
        <v>175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</row>
    <row r="3" spans="1:20" ht="15.75" x14ac:dyDescent="0.25">
      <c r="A3" s="190"/>
      <c r="B3" s="216" t="s">
        <v>201</v>
      </c>
      <c r="C3" s="217">
        <v>1</v>
      </c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</row>
    <row r="4" spans="1:20" ht="18" x14ac:dyDescent="0.25">
      <c r="A4" s="190"/>
      <c r="B4" s="216" t="s">
        <v>202</v>
      </c>
      <c r="C4" s="217">
        <v>2</v>
      </c>
      <c r="D4" s="190"/>
      <c r="E4" s="218" t="s">
        <v>203</v>
      </c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</row>
    <row r="5" spans="1:20" ht="15.75" x14ac:dyDescent="0.25">
      <c r="A5" s="190"/>
      <c r="B5" s="216" t="s">
        <v>204</v>
      </c>
      <c r="C5" s="217">
        <v>3</v>
      </c>
      <c r="D5" s="190"/>
      <c r="E5" s="219" t="s">
        <v>205</v>
      </c>
      <c r="F5" s="220">
        <v>1</v>
      </c>
      <c r="G5" s="220">
        <v>2</v>
      </c>
      <c r="H5" s="220">
        <v>3</v>
      </c>
      <c r="I5" s="220">
        <v>4</v>
      </c>
      <c r="J5" s="220">
        <v>5</v>
      </c>
      <c r="K5" s="220">
        <v>6</v>
      </c>
      <c r="L5" s="220">
        <v>7</v>
      </c>
      <c r="M5" s="220">
        <v>8</v>
      </c>
      <c r="N5" s="220">
        <v>9</v>
      </c>
      <c r="O5" s="220">
        <v>10</v>
      </c>
      <c r="P5" s="190"/>
      <c r="Q5" s="221" t="s">
        <v>206</v>
      </c>
      <c r="R5" s="190"/>
      <c r="S5" s="222" t="s">
        <v>207</v>
      </c>
      <c r="T5" s="190"/>
    </row>
    <row r="6" spans="1:20" ht="15.75" x14ac:dyDescent="0.25">
      <c r="A6" s="190"/>
      <c r="B6" s="216" t="s">
        <v>208</v>
      </c>
      <c r="C6" s="217">
        <v>4</v>
      </c>
      <c r="D6" s="190"/>
      <c r="E6" s="223" t="s">
        <v>209</v>
      </c>
      <c r="F6" s="207">
        <v>2</v>
      </c>
      <c r="G6" s="207">
        <v>3</v>
      </c>
      <c r="H6" s="207">
        <v>3</v>
      </c>
      <c r="I6" s="207">
        <v>4</v>
      </c>
      <c r="J6" s="207">
        <v>4</v>
      </c>
      <c r="K6" s="207">
        <v>6</v>
      </c>
      <c r="L6" s="207">
        <v>7</v>
      </c>
      <c r="M6" s="207">
        <v>8</v>
      </c>
      <c r="N6" s="207">
        <v>10</v>
      </c>
      <c r="O6" s="207">
        <v>12</v>
      </c>
      <c r="P6" s="190"/>
      <c r="Q6" s="224" t="s">
        <v>210</v>
      </c>
      <c r="R6" s="190"/>
      <c r="S6" s="224" t="s">
        <v>211</v>
      </c>
      <c r="T6" s="190"/>
    </row>
    <row r="7" spans="1:20" ht="15.75" x14ac:dyDescent="0.25">
      <c r="A7" s="190"/>
      <c r="B7" s="216" t="s">
        <v>212</v>
      </c>
      <c r="C7" s="217">
        <v>5</v>
      </c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224" t="s">
        <v>213</v>
      </c>
      <c r="R7" s="190"/>
      <c r="S7" s="224" t="s">
        <v>214</v>
      </c>
      <c r="T7" s="190"/>
    </row>
    <row r="8" spans="1:20" ht="15.75" x14ac:dyDescent="0.25">
      <c r="A8" s="190"/>
      <c r="B8" s="216" t="s">
        <v>215</v>
      </c>
      <c r="C8" s="217">
        <v>6</v>
      </c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224" t="s">
        <v>216</v>
      </c>
      <c r="R8" s="190"/>
      <c r="S8" s="224" t="s">
        <v>217</v>
      </c>
      <c r="T8" s="190"/>
    </row>
    <row r="9" spans="1:20" ht="15.75" x14ac:dyDescent="0.25">
      <c r="A9" s="190"/>
      <c r="B9" s="216" t="s">
        <v>218</v>
      </c>
      <c r="C9" s="217">
        <v>7</v>
      </c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224" t="s">
        <v>219</v>
      </c>
      <c r="R9" s="190"/>
      <c r="S9" s="224" t="s">
        <v>220</v>
      </c>
      <c r="T9" s="190"/>
    </row>
    <row r="10" spans="1:20" ht="15.75" x14ac:dyDescent="0.25">
      <c r="A10" s="190"/>
      <c r="B10" s="216" t="s">
        <v>221</v>
      </c>
      <c r="C10" s="217">
        <v>8</v>
      </c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224" t="s">
        <v>222</v>
      </c>
      <c r="R10" s="190"/>
      <c r="S10" s="224" t="s">
        <v>223</v>
      </c>
      <c r="T10" s="190"/>
    </row>
    <row r="11" spans="1:20" ht="15.75" x14ac:dyDescent="0.25">
      <c r="A11" s="190"/>
      <c r="B11" s="216" t="s">
        <v>224</v>
      </c>
      <c r="C11" s="217">
        <v>9</v>
      </c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224" t="s">
        <v>225</v>
      </c>
      <c r="R11" s="190"/>
      <c r="S11" s="224" t="s">
        <v>226</v>
      </c>
      <c r="T11" s="190"/>
    </row>
    <row r="12" spans="1:20" ht="15.75" x14ac:dyDescent="0.25">
      <c r="A12" s="190"/>
      <c r="B12" s="216" t="s">
        <v>227</v>
      </c>
      <c r="C12" s="217">
        <v>10</v>
      </c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224" t="s">
        <v>228</v>
      </c>
      <c r="R12" s="190"/>
      <c r="S12" s="190"/>
      <c r="T12" s="190"/>
    </row>
    <row r="13" spans="1:20" x14ac:dyDescent="0.2">
      <c r="A13" s="190"/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224" t="s">
        <v>211</v>
      </c>
      <c r="R13" s="190"/>
      <c r="S13" s="190"/>
      <c r="T13" s="190"/>
    </row>
    <row r="14" spans="1:20" ht="18" x14ac:dyDescent="0.25">
      <c r="A14" s="190"/>
      <c r="B14" s="218" t="s">
        <v>229</v>
      </c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224" t="s">
        <v>214</v>
      </c>
      <c r="R14" s="190"/>
      <c r="S14" s="190"/>
      <c r="T14" s="190"/>
    </row>
    <row r="15" spans="1:20" ht="15.75" x14ac:dyDescent="0.25">
      <c r="A15" s="190"/>
      <c r="B15" s="203" t="s">
        <v>197</v>
      </c>
      <c r="C15" s="202" t="s">
        <v>198</v>
      </c>
      <c r="D15" s="204" t="s">
        <v>230</v>
      </c>
      <c r="E15" s="202" t="s">
        <v>199</v>
      </c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224" t="s">
        <v>217</v>
      </c>
      <c r="R15" s="190"/>
      <c r="S15" s="190"/>
      <c r="T15" s="190"/>
    </row>
    <row r="16" spans="1:20" ht="15" x14ac:dyDescent="0.2">
      <c r="A16" s="190"/>
      <c r="B16" s="207">
        <v>1</v>
      </c>
      <c r="C16" s="206" t="s">
        <v>231</v>
      </c>
      <c r="D16" s="206">
        <v>65.3</v>
      </c>
      <c r="E16" s="207">
        <v>3</v>
      </c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224" t="s">
        <v>232</v>
      </c>
      <c r="R16" s="190"/>
      <c r="S16" s="190"/>
      <c r="T16" s="190"/>
    </row>
    <row r="17" spans="1:20" ht="15" x14ac:dyDescent="0.2">
      <c r="A17" s="190"/>
      <c r="B17" s="207">
        <v>2</v>
      </c>
      <c r="C17" s="206" t="s">
        <v>233</v>
      </c>
      <c r="D17" s="206">
        <v>74.5</v>
      </c>
      <c r="E17" s="207">
        <v>2</v>
      </c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224" t="s">
        <v>220</v>
      </c>
      <c r="R17" s="190"/>
      <c r="S17" s="190"/>
      <c r="T17" s="190"/>
    </row>
    <row r="18" spans="1:20" ht="15" x14ac:dyDescent="0.2">
      <c r="A18" s="190"/>
      <c r="B18" s="207">
        <v>3</v>
      </c>
      <c r="C18" s="206" t="s">
        <v>234</v>
      </c>
      <c r="D18" s="206">
        <v>65.3</v>
      </c>
      <c r="E18" s="207">
        <v>5</v>
      </c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224" t="s">
        <v>235</v>
      </c>
      <c r="R18" s="190"/>
      <c r="S18" s="190"/>
      <c r="T18" s="190"/>
    </row>
    <row r="19" spans="1:20" ht="15" x14ac:dyDescent="0.2">
      <c r="A19" s="190"/>
      <c r="B19" s="207">
        <v>4</v>
      </c>
      <c r="C19" s="206" t="s">
        <v>236</v>
      </c>
      <c r="D19" s="206">
        <v>42.6</v>
      </c>
      <c r="E19" s="207">
        <v>2</v>
      </c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224" t="s">
        <v>223</v>
      </c>
      <c r="R19" s="190"/>
      <c r="S19" s="190"/>
      <c r="T19" s="190"/>
    </row>
    <row r="20" spans="1:20" ht="15" x14ac:dyDescent="0.2">
      <c r="A20" s="190"/>
      <c r="B20" s="207">
        <v>5</v>
      </c>
      <c r="C20" s="206" t="s">
        <v>237</v>
      </c>
      <c r="D20" s="206">
        <v>74.5</v>
      </c>
      <c r="E20" s="207">
        <v>1</v>
      </c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224" t="s">
        <v>226</v>
      </c>
      <c r="R20" s="190"/>
      <c r="S20" s="190"/>
      <c r="T20" s="190"/>
    </row>
    <row r="21" spans="1:20" ht="15" x14ac:dyDescent="0.2">
      <c r="A21" s="190"/>
      <c r="B21" s="207">
        <v>6</v>
      </c>
      <c r="C21" s="206" t="s">
        <v>238</v>
      </c>
      <c r="D21" s="206">
        <v>63.7</v>
      </c>
      <c r="E21" s="207">
        <v>2</v>
      </c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224" t="s">
        <v>239</v>
      </c>
      <c r="R21" s="190"/>
      <c r="S21" s="190"/>
      <c r="T21" s="190"/>
    </row>
    <row r="22" spans="1:20" ht="15" x14ac:dyDescent="0.2">
      <c r="A22" s="190"/>
      <c r="B22" s="207">
        <v>7</v>
      </c>
      <c r="C22" s="206" t="s">
        <v>240</v>
      </c>
      <c r="D22" s="206">
        <v>45.6</v>
      </c>
      <c r="E22" s="207">
        <v>3</v>
      </c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224" t="s">
        <v>241</v>
      </c>
      <c r="R22" s="190"/>
      <c r="S22" s="190"/>
      <c r="T22" s="190"/>
    </row>
    <row r="23" spans="1:20" ht="15" x14ac:dyDescent="0.2">
      <c r="A23" s="190"/>
      <c r="B23" s="207">
        <v>8</v>
      </c>
      <c r="C23" s="206" t="s">
        <v>242</v>
      </c>
      <c r="D23" s="206">
        <v>82.4</v>
      </c>
      <c r="E23" s="207">
        <v>5</v>
      </c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224" t="s">
        <v>243</v>
      </c>
      <c r="R23" s="190"/>
      <c r="S23" s="190"/>
      <c r="T23" s="190"/>
    </row>
    <row r="24" spans="1:20" x14ac:dyDescent="0.2">
      <c r="A24" s="190"/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</row>
    <row r="25" spans="1:20" x14ac:dyDescent="0.2">
      <c r="A25" s="190"/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workbookViewId="0">
      <selection activeCell="C13" sqref="C13"/>
    </sheetView>
  </sheetViews>
  <sheetFormatPr defaultRowHeight="12.75" x14ac:dyDescent="0.2"/>
  <cols>
    <col min="2" max="2" width="11.5703125" customWidth="1"/>
    <col min="3" max="3" width="9.140625" bestFit="1" customWidth="1"/>
    <col min="4" max="4" width="11.28515625" customWidth="1"/>
    <col min="6" max="6" width="13" customWidth="1"/>
    <col min="11" max="11" width="36.7109375" customWidth="1"/>
  </cols>
  <sheetData>
    <row r="1" spans="1:12" ht="18" x14ac:dyDescent="0.25">
      <c r="A1" s="190"/>
      <c r="B1" s="225" t="s">
        <v>244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2" ht="18" x14ac:dyDescent="0.2">
      <c r="A2" s="190"/>
      <c r="B2" s="226" t="s">
        <v>245</v>
      </c>
      <c r="C2" s="227"/>
      <c r="D2" s="227"/>
      <c r="E2" s="227"/>
      <c r="F2" s="227"/>
      <c r="G2" s="227"/>
      <c r="H2" s="227"/>
      <c r="I2" s="227"/>
      <c r="J2" s="228"/>
      <c r="K2" s="190"/>
      <c r="L2" s="190"/>
    </row>
    <row r="3" spans="1:12" ht="18" x14ac:dyDescent="0.2">
      <c r="A3" s="229"/>
      <c r="B3" s="425" t="s">
        <v>246</v>
      </c>
      <c r="C3" s="426"/>
      <c r="D3" s="426"/>
      <c r="E3" s="426"/>
      <c r="F3" s="427"/>
      <c r="G3" s="229"/>
      <c r="H3" s="229"/>
      <c r="I3" s="229"/>
      <c r="J3" s="229"/>
      <c r="K3" s="229"/>
      <c r="L3" s="229"/>
    </row>
    <row r="4" spans="1:12" ht="18" x14ac:dyDescent="0.2">
      <c r="A4" s="190"/>
      <c r="B4" s="230" t="s">
        <v>328</v>
      </c>
      <c r="C4" s="231"/>
      <c r="D4" s="231"/>
      <c r="E4" s="231"/>
      <c r="F4" s="231"/>
      <c r="G4" s="231"/>
      <c r="H4" s="231"/>
      <c r="I4" s="231"/>
      <c r="J4" s="232"/>
      <c r="K4" s="190"/>
      <c r="L4" s="190"/>
    </row>
    <row r="5" spans="1:12" ht="39.75" customHeight="1" x14ac:dyDescent="0.2">
      <c r="A5" s="190"/>
      <c r="B5" s="428" t="s">
        <v>247</v>
      </c>
      <c r="C5" s="428"/>
      <c r="D5" s="428"/>
      <c r="E5" s="428"/>
      <c r="F5" s="428"/>
      <c r="G5" s="428"/>
      <c r="H5" s="428"/>
      <c r="I5" s="428"/>
      <c r="J5" s="429"/>
      <c r="K5" s="429"/>
      <c r="L5" s="190"/>
    </row>
    <row r="6" spans="1:12" ht="35.25" customHeight="1" x14ac:dyDescent="0.2">
      <c r="A6" s="190"/>
      <c r="B6" s="428" t="s">
        <v>330</v>
      </c>
      <c r="C6" s="428"/>
      <c r="D6" s="428"/>
      <c r="E6" s="428"/>
      <c r="F6" s="428"/>
      <c r="G6" s="428"/>
      <c r="H6" s="428"/>
      <c r="I6" s="428"/>
      <c r="J6" s="429"/>
      <c r="K6" s="429"/>
      <c r="L6" s="190"/>
    </row>
    <row r="7" spans="1:12" ht="35.25" customHeight="1" x14ac:dyDescent="0.2">
      <c r="A7" s="190"/>
      <c r="B7" s="432" t="s">
        <v>329</v>
      </c>
      <c r="C7" s="428"/>
      <c r="D7" s="428"/>
      <c r="E7" s="428"/>
      <c r="F7" s="428"/>
      <c r="G7" s="428"/>
      <c r="H7" s="428"/>
      <c r="I7" s="428"/>
      <c r="J7" s="429"/>
      <c r="K7" s="429"/>
      <c r="L7" s="190"/>
    </row>
    <row r="8" spans="1:12" ht="18" x14ac:dyDescent="0.25">
      <c r="A8" s="190"/>
      <c r="B8" s="233" t="s">
        <v>248</v>
      </c>
      <c r="C8" s="197"/>
      <c r="D8" s="197"/>
      <c r="E8" s="197"/>
      <c r="F8" s="197"/>
      <c r="G8" s="197"/>
      <c r="H8" s="197"/>
      <c r="I8" s="197"/>
      <c r="J8" s="190"/>
      <c r="K8" s="190"/>
      <c r="L8" s="190"/>
    </row>
    <row r="9" spans="1:12" x14ac:dyDescent="0.2">
      <c r="A9" s="190"/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</row>
    <row r="10" spans="1:12" ht="18.75" x14ac:dyDescent="0.3">
      <c r="A10" s="190"/>
      <c r="B10" s="192" t="s">
        <v>249</v>
      </c>
      <c r="C10" s="190"/>
      <c r="D10" s="190"/>
      <c r="E10" s="190"/>
      <c r="F10" s="190"/>
      <c r="G10" s="190"/>
      <c r="H10" s="190"/>
      <c r="I10" s="190"/>
      <c r="J10" s="190"/>
      <c r="K10" s="190"/>
      <c r="L10" s="190"/>
    </row>
    <row r="11" spans="1:12" ht="15.75" x14ac:dyDescent="0.25">
      <c r="A11" s="190"/>
      <c r="B11" s="423" t="s">
        <v>117</v>
      </c>
      <c r="C11" s="423"/>
      <c r="D11" s="190"/>
      <c r="E11" s="190"/>
      <c r="F11" s="190"/>
      <c r="G11" s="190"/>
      <c r="H11" s="190"/>
      <c r="I11" s="190"/>
      <c r="J11" s="190"/>
      <c r="K11" s="190"/>
      <c r="L11" s="190"/>
    </row>
    <row r="12" spans="1:12" ht="16.5" thickBot="1" x14ac:dyDescent="0.3">
      <c r="A12" s="190"/>
      <c r="B12" s="234" t="s">
        <v>67</v>
      </c>
      <c r="C12" s="235" t="s">
        <v>66</v>
      </c>
      <c r="D12" s="190"/>
      <c r="E12" s="190"/>
      <c r="F12" s="190"/>
      <c r="G12" s="190"/>
      <c r="H12" s="190"/>
      <c r="I12" s="190"/>
      <c r="J12" s="190"/>
      <c r="K12" s="190"/>
      <c r="L12" s="190"/>
    </row>
    <row r="13" spans="1:12" ht="15.75" x14ac:dyDescent="0.25">
      <c r="A13" s="190"/>
      <c r="B13" s="236" t="s">
        <v>54</v>
      </c>
      <c r="C13" s="237">
        <v>28</v>
      </c>
      <c r="D13" s="238">
        <v>1</v>
      </c>
      <c r="E13" s="216" t="s">
        <v>250</v>
      </c>
      <c r="F13" s="239" t="s">
        <v>55</v>
      </c>
      <c r="G13" s="198"/>
      <c r="H13" s="190"/>
      <c r="I13" s="190"/>
      <c r="J13" s="190"/>
      <c r="K13" s="190"/>
      <c r="L13" s="190"/>
    </row>
    <row r="14" spans="1:12" ht="18" x14ac:dyDescent="0.25">
      <c r="A14" s="190"/>
      <c r="B14" s="240" t="s">
        <v>50</v>
      </c>
      <c r="C14" s="241">
        <v>32</v>
      </c>
      <c r="D14" s="238">
        <v>2</v>
      </c>
      <c r="E14" s="216" t="s">
        <v>251</v>
      </c>
      <c r="F14" s="208">
        <f>MATCH(liik, Liigid, 0)</f>
        <v>4</v>
      </c>
      <c r="G14" s="212" t="s">
        <v>252</v>
      </c>
      <c r="H14" s="190"/>
      <c r="I14" s="190"/>
      <c r="J14" s="190"/>
      <c r="K14" s="190"/>
      <c r="L14" s="190"/>
    </row>
    <row r="15" spans="1:12" ht="18" x14ac:dyDescent="0.25">
      <c r="A15" s="190"/>
      <c r="B15" s="240" t="s">
        <v>52</v>
      </c>
      <c r="C15" s="241">
        <v>24</v>
      </c>
      <c r="D15" s="238">
        <v>3</v>
      </c>
      <c r="E15" s="216" t="s">
        <v>253</v>
      </c>
      <c r="F15" s="208">
        <f>INDEX(Hinnad, nr)</f>
        <v>35</v>
      </c>
      <c r="G15" s="212" t="s">
        <v>254</v>
      </c>
      <c r="H15" s="190"/>
      <c r="I15" s="190"/>
      <c r="J15" s="190"/>
      <c r="K15" s="190"/>
      <c r="L15" s="190"/>
    </row>
    <row r="16" spans="1:12" ht="15.75" x14ac:dyDescent="0.25">
      <c r="A16" s="190"/>
      <c r="B16" s="240" t="s">
        <v>55</v>
      </c>
      <c r="C16" s="241">
        <v>35</v>
      </c>
      <c r="D16" s="238">
        <v>4</v>
      </c>
      <c r="E16" s="242"/>
      <c r="F16" s="208">
        <f>INDEX(Hinnad,MATCH(liik,Liigid,0))</f>
        <v>35</v>
      </c>
      <c r="G16" s="198" t="s">
        <v>255</v>
      </c>
      <c r="H16" s="190"/>
      <c r="I16" s="190"/>
      <c r="J16" s="190"/>
      <c r="K16" s="190"/>
      <c r="L16" s="190"/>
    </row>
    <row r="17" spans="1:12" ht="18" x14ac:dyDescent="0.25">
      <c r="A17" s="190"/>
      <c r="B17" s="240" t="s">
        <v>53</v>
      </c>
      <c r="C17" s="241">
        <v>54</v>
      </c>
      <c r="D17" s="238">
        <v>5</v>
      </c>
      <c r="E17" s="212" t="s">
        <v>256</v>
      </c>
      <c r="F17" s="190"/>
      <c r="G17" s="198"/>
      <c r="H17" s="190"/>
      <c r="I17" s="190"/>
      <c r="J17" s="190"/>
      <c r="K17" s="190"/>
      <c r="L17" s="190"/>
    </row>
    <row r="18" spans="1:12" ht="16.5" thickBot="1" x14ac:dyDescent="0.3">
      <c r="A18" s="190"/>
      <c r="B18" s="243" t="s">
        <v>60</v>
      </c>
      <c r="C18" s="244">
        <v>41</v>
      </c>
      <c r="D18" s="238">
        <v>6</v>
      </c>
      <c r="E18" s="198"/>
      <c r="F18" s="198"/>
      <c r="G18" s="198"/>
      <c r="H18" s="190"/>
      <c r="I18" s="190"/>
      <c r="J18" s="190"/>
      <c r="K18" s="190"/>
      <c r="L18" s="190"/>
    </row>
    <row r="19" spans="1:12" x14ac:dyDescent="0.2">
      <c r="A19" s="190"/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</row>
    <row r="20" spans="1:12" ht="18.75" x14ac:dyDescent="0.3">
      <c r="A20" s="190"/>
      <c r="B20" s="192" t="s">
        <v>257</v>
      </c>
      <c r="C20" s="190"/>
      <c r="D20" s="190"/>
      <c r="E20" s="190"/>
      <c r="F20" s="190"/>
      <c r="G20" s="190"/>
      <c r="H20" s="190"/>
      <c r="I20" s="190"/>
      <c r="J20" s="190"/>
      <c r="K20" s="190"/>
      <c r="L20" s="190"/>
    </row>
    <row r="21" spans="1:12" ht="18" x14ac:dyDescent="0.25">
      <c r="A21" s="190"/>
      <c r="B21" s="430" t="s">
        <v>117</v>
      </c>
      <c r="C21" s="430"/>
      <c r="D21" s="245"/>
      <c r="E21" s="190"/>
      <c r="F21" s="431" t="s">
        <v>258</v>
      </c>
      <c r="G21" s="431"/>
      <c r="H21" s="190"/>
      <c r="I21" s="190"/>
      <c r="J21" s="190"/>
      <c r="K21" s="190"/>
      <c r="L21" s="190"/>
    </row>
    <row r="22" spans="1:12" ht="16.5" thickBot="1" x14ac:dyDescent="0.3">
      <c r="A22" s="190"/>
      <c r="B22" s="216" t="s">
        <v>115</v>
      </c>
      <c r="C22" s="246" t="s">
        <v>58</v>
      </c>
      <c r="D22" s="198"/>
      <c r="E22" s="247"/>
      <c r="F22" s="234" t="s">
        <v>115</v>
      </c>
      <c r="G22" s="235" t="s">
        <v>58</v>
      </c>
      <c r="H22" s="190"/>
      <c r="I22" s="190"/>
      <c r="J22" s="190"/>
      <c r="K22" s="190"/>
      <c r="L22" s="190"/>
    </row>
    <row r="23" spans="1:12" ht="15" x14ac:dyDescent="0.2">
      <c r="A23" s="190"/>
      <c r="B23" s="248" t="s">
        <v>259</v>
      </c>
      <c r="C23" s="248">
        <v>28</v>
      </c>
      <c r="D23" s="198"/>
      <c r="E23" s="247">
        <v>1</v>
      </c>
      <c r="F23" s="249">
        <v>0</v>
      </c>
      <c r="G23" s="249">
        <v>28</v>
      </c>
      <c r="H23" s="190"/>
      <c r="I23" s="190"/>
      <c r="J23" s="190"/>
      <c r="K23" s="190"/>
      <c r="L23" s="190"/>
    </row>
    <row r="24" spans="1:12" ht="15" x14ac:dyDescent="0.2">
      <c r="A24" s="190"/>
      <c r="B24" s="248" t="s">
        <v>260</v>
      </c>
      <c r="C24" s="248">
        <v>30</v>
      </c>
      <c r="D24" s="198"/>
      <c r="E24" s="247">
        <v>2</v>
      </c>
      <c r="F24" s="250">
        <v>10</v>
      </c>
      <c r="G24" s="250">
        <v>30</v>
      </c>
      <c r="H24" s="190"/>
      <c r="I24" s="190"/>
      <c r="J24" s="190"/>
      <c r="K24" s="190"/>
      <c r="L24" s="190"/>
    </row>
    <row r="25" spans="1:12" ht="15" x14ac:dyDescent="0.2">
      <c r="A25" s="190"/>
      <c r="B25" s="248" t="s">
        <v>102</v>
      </c>
      <c r="C25" s="248">
        <v>33</v>
      </c>
      <c r="D25" s="198"/>
      <c r="E25" s="247">
        <v>3</v>
      </c>
      <c r="F25" s="250">
        <v>15</v>
      </c>
      <c r="G25" s="250">
        <v>33</v>
      </c>
      <c r="H25" s="190"/>
      <c r="I25" s="190"/>
      <c r="J25" s="190"/>
      <c r="K25" s="190"/>
      <c r="L25" s="190"/>
    </row>
    <row r="26" spans="1:12" ht="15" x14ac:dyDescent="0.2">
      <c r="A26" s="190"/>
      <c r="B26" s="248" t="s">
        <v>261</v>
      </c>
      <c r="C26" s="248">
        <v>35</v>
      </c>
      <c r="D26" s="198"/>
      <c r="E26" s="247">
        <v>4</v>
      </c>
      <c r="F26" s="250">
        <v>20</v>
      </c>
      <c r="G26" s="250">
        <v>35</v>
      </c>
      <c r="H26" s="190"/>
      <c r="I26" s="190"/>
      <c r="J26" s="190"/>
      <c r="K26" s="190"/>
      <c r="L26" s="190"/>
    </row>
    <row r="27" spans="1:12" ht="15" x14ac:dyDescent="0.2">
      <c r="A27" s="190"/>
      <c r="B27" s="248" t="s">
        <v>262</v>
      </c>
      <c r="C27" s="248">
        <v>37</v>
      </c>
      <c r="D27" s="198"/>
      <c r="E27" s="247">
        <v>5</v>
      </c>
      <c r="F27" s="250">
        <v>25</v>
      </c>
      <c r="G27" s="250">
        <v>37</v>
      </c>
      <c r="H27" s="190"/>
      <c r="I27" s="190"/>
      <c r="J27" s="190"/>
      <c r="K27" s="190"/>
      <c r="L27" s="190"/>
    </row>
    <row r="28" spans="1:12" ht="15.75" thickBot="1" x14ac:dyDescent="0.25">
      <c r="A28" s="190"/>
      <c r="B28" s="248" t="s">
        <v>263</v>
      </c>
      <c r="C28" s="248">
        <v>36</v>
      </c>
      <c r="D28" s="198"/>
      <c r="E28" s="247">
        <v>6</v>
      </c>
      <c r="F28" s="251">
        <v>30</v>
      </c>
      <c r="G28" s="251">
        <v>36</v>
      </c>
      <c r="H28" s="190"/>
      <c r="I28" s="190"/>
      <c r="J28" s="190"/>
      <c r="K28" s="190"/>
      <c r="L28" s="190"/>
    </row>
    <row r="29" spans="1:12" x14ac:dyDescent="0.2">
      <c r="A29" s="190"/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</row>
    <row r="30" spans="1:12" ht="15.75" x14ac:dyDescent="0.25">
      <c r="A30" s="190"/>
      <c r="B30" s="252" t="s">
        <v>264</v>
      </c>
      <c r="C30" s="190"/>
      <c r="D30" s="190"/>
      <c r="E30" s="190"/>
      <c r="F30" s="190"/>
      <c r="G30" s="190"/>
      <c r="H30" s="190"/>
      <c r="I30" s="190"/>
      <c r="J30" s="190"/>
      <c r="K30" s="190"/>
      <c r="L30" s="190"/>
    </row>
    <row r="31" spans="1:12" ht="15.75" x14ac:dyDescent="0.25">
      <c r="A31" s="190"/>
      <c r="B31" s="203" t="s">
        <v>112</v>
      </c>
      <c r="C31" s="203" t="s">
        <v>253</v>
      </c>
      <c r="D31" s="253"/>
      <c r="E31" s="190"/>
      <c r="F31" s="190"/>
      <c r="G31" s="190"/>
      <c r="H31" s="190"/>
      <c r="I31" s="190"/>
      <c r="J31" s="190"/>
      <c r="K31" s="190"/>
      <c r="L31" s="190"/>
    </row>
    <row r="32" spans="1:12" ht="15" x14ac:dyDescent="0.2">
      <c r="A32" s="190"/>
      <c r="B32" s="207">
        <v>20</v>
      </c>
      <c r="C32" s="210">
        <f>INDEX(Hind,MATCH(B32,Läbimõõt))</f>
        <v>35</v>
      </c>
      <c r="D32" s="254">
        <f>IF(d&lt;10,28, IF(d&lt;15,30, IF(d&lt;20,33,IF(d&lt;25,35,IF(d&lt;30,37,36)))))</f>
        <v>35</v>
      </c>
      <c r="E32" s="190"/>
      <c r="F32" s="190"/>
      <c r="G32" s="190"/>
      <c r="H32" s="190"/>
      <c r="I32" s="190"/>
      <c r="J32" s="190"/>
      <c r="K32" s="190"/>
      <c r="L32" s="190"/>
    </row>
    <row r="33" spans="1:15" ht="15" x14ac:dyDescent="0.2">
      <c r="A33" s="190"/>
      <c r="B33" s="207">
        <v>13</v>
      </c>
      <c r="C33" s="210">
        <f>INDEX(Hind,MATCH(B33,Läbimõõt))</f>
        <v>30</v>
      </c>
      <c r="D33" s="254">
        <f>IF(d&lt;10,28, IF(d&lt;15,30, IF(d&lt;20,33,IF(d&lt;25,35,IF(d&lt;30,37,36)))))</f>
        <v>30</v>
      </c>
      <c r="E33" s="190"/>
      <c r="F33" s="190"/>
      <c r="G33" s="190"/>
      <c r="H33" s="190"/>
      <c r="I33" s="190"/>
      <c r="J33" s="190"/>
      <c r="K33" s="190"/>
      <c r="L33" s="190"/>
    </row>
    <row r="34" spans="1:15" ht="15" x14ac:dyDescent="0.2">
      <c r="A34" s="190"/>
      <c r="B34" s="207">
        <v>32</v>
      </c>
      <c r="C34" s="210">
        <f>INDEX(Hind,MATCH(B34,Läbimõõt))</f>
        <v>36</v>
      </c>
      <c r="D34" s="254">
        <f>IF(d&lt;10,28, IF(d&lt;15,30, IF(d&lt;20,33,IF(d&lt;25,35,IF(d&lt;30,37,36)))))</f>
        <v>36</v>
      </c>
      <c r="E34" s="190"/>
      <c r="F34" s="255" t="s">
        <v>265</v>
      </c>
      <c r="G34" s="190"/>
      <c r="H34" s="190"/>
      <c r="I34" s="190"/>
      <c r="J34" s="190"/>
      <c r="K34" s="190"/>
      <c r="L34" s="190"/>
    </row>
    <row r="35" spans="1:15" x14ac:dyDescent="0.2">
      <c r="A35" s="190"/>
      <c r="B35" s="256" t="s">
        <v>266</v>
      </c>
      <c r="C35" s="257" t="s">
        <v>266</v>
      </c>
      <c r="D35" s="258" t="s">
        <v>266</v>
      </c>
      <c r="E35" s="190"/>
      <c r="F35" s="190"/>
      <c r="G35" s="190"/>
      <c r="H35" s="190"/>
      <c r="I35" s="190"/>
      <c r="J35" s="190"/>
      <c r="K35" s="190"/>
      <c r="L35" s="190"/>
    </row>
    <row r="36" spans="1:15" ht="18" x14ac:dyDescent="0.25">
      <c r="A36" s="190"/>
      <c r="B36" s="259" t="s">
        <v>267</v>
      </c>
      <c r="C36" s="190"/>
      <c r="D36" s="190"/>
      <c r="E36" s="190"/>
      <c r="F36" s="190"/>
      <c r="G36" s="190"/>
      <c r="H36" s="190"/>
      <c r="I36" s="190"/>
      <c r="J36" s="190"/>
      <c r="K36" s="190"/>
      <c r="L36" s="190"/>
    </row>
    <row r="37" spans="1:15" ht="15.75" x14ac:dyDescent="0.25">
      <c r="A37" s="260" t="s">
        <v>285</v>
      </c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</row>
    <row r="38" spans="1:15" ht="15.75" x14ac:dyDescent="0.25">
      <c r="A38" s="190"/>
      <c r="B38" s="260"/>
      <c r="C38" s="190"/>
      <c r="D38" s="190"/>
      <c r="E38" s="190"/>
      <c r="F38" s="190"/>
      <c r="G38" s="190"/>
      <c r="H38" s="190"/>
      <c r="I38" s="190"/>
      <c r="J38" s="190"/>
      <c r="K38" s="190"/>
      <c r="L38" s="190"/>
    </row>
    <row r="39" spans="1:15" ht="18.75" x14ac:dyDescent="0.3">
      <c r="A39" s="190"/>
      <c r="B39" s="261" t="s">
        <v>268</v>
      </c>
      <c r="C39" s="190"/>
      <c r="D39" s="190"/>
      <c r="E39" s="190"/>
      <c r="F39" s="190"/>
      <c r="G39" s="190"/>
      <c r="H39" s="190"/>
      <c r="I39" s="190"/>
      <c r="J39" s="190"/>
      <c r="K39" s="190"/>
      <c r="L39" s="190"/>
    </row>
    <row r="40" spans="1:15" ht="15" x14ac:dyDescent="0.2">
      <c r="A40" s="190"/>
      <c r="B40" s="255" t="s">
        <v>269</v>
      </c>
      <c r="C40" s="190"/>
      <c r="D40" s="190"/>
      <c r="E40" s="190"/>
      <c r="F40" s="190"/>
      <c r="G40" s="190"/>
      <c r="H40" s="190"/>
      <c r="I40" s="190"/>
      <c r="J40" s="190"/>
      <c r="K40" s="190"/>
      <c r="L40" s="190"/>
    </row>
    <row r="41" spans="1:15" ht="15.75" x14ac:dyDescent="0.25">
      <c r="A41" s="190"/>
      <c r="B41" s="252" t="s">
        <v>117</v>
      </c>
      <c r="C41" s="423" t="s">
        <v>270</v>
      </c>
      <c r="D41" s="423"/>
      <c r="E41" s="423"/>
      <c r="F41" s="423"/>
      <c r="G41" s="423"/>
      <c r="H41" s="423"/>
      <c r="I41" s="190"/>
      <c r="J41" s="190"/>
      <c r="K41" s="190"/>
      <c r="L41" s="190"/>
    </row>
    <row r="42" spans="1:15" ht="15.75" thickBot="1" x14ac:dyDescent="0.25">
      <c r="A42" s="190"/>
      <c r="B42" s="242"/>
      <c r="C42" s="262" t="s">
        <v>271</v>
      </c>
      <c r="D42" s="263" t="s">
        <v>272</v>
      </c>
      <c r="E42" s="264" t="s">
        <v>273</v>
      </c>
      <c r="F42" s="264" t="s">
        <v>274</v>
      </c>
      <c r="G42" s="264" t="s">
        <v>275</v>
      </c>
      <c r="H42" s="265" t="s">
        <v>276</v>
      </c>
      <c r="I42" s="198"/>
      <c r="J42" s="190"/>
      <c r="K42" s="190"/>
      <c r="L42" s="190"/>
    </row>
    <row r="43" spans="1:15" ht="16.5" thickBot="1" x14ac:dyDescent="0.3">
      <c r="A43" s="190"/>
      <c r="B43" s="266" t="s">
        <v>277</v>
      </c>
      <c r="C43" s="267">
        <v>0</v>
      </c>
      <c r="D43" s="268">
        <v>10</v>
      </c>
      <c r="E43" s="268">
        <v>15</v>
      </c>
      <c r="F43" s="268">
        <v>20</v>
      </c>
      <c r="G43" s="268">
        <v>25</v>
      </c>
      <c r="H43" s="269">
        <v>30</v>
      </c>
      <c r="I43" s="198"/>
      <c r="J43" s="190"/>
      <c r="K43" s="190"/>
      <c r="L43" s="190"/>
    </row>
    <row r="44" spans="1:15" ht="15.75" x14ac:dyDescent="0.25">
      <c r="A44" s="245">
        <v>1</v>
      </c>
      <c r="B44" s="270" t="s">
        <v>52</v>
      </c>
      <c r="C44" s="271">
        <v>11</v>
      </c>
      <c r="D44" s="272">
        <v>15</v>
      </c>
      <c r="E44" s="272">
        <v>18</v>
      </c>
      <c r="F44" s="272">
        <v>23</v>
      </c>
      <c r="G44" s="272">
        <v>24</v>
      </c>
      <c r="H44" s="273">
        <v>23</v>
      </c>
      <c r="I44" s="274">
        <v>1</v>
      </c>
      <c r="J44" s="190"/>
      <c r="K44" s="190"/>
      <c r="L44" s="190"/>
      <c r="M44" s="190"/>
      <c r="N44" s="190"/>
      <c r="O44" s="190"/>
    </row>
    <row r="45" spans="1:15" ht="15.75" x14ac:dyDescent="0.25">
      <c r="A45" s="245">
        <v>2</v>
      </c>
      <c r="B45" s="275" t="s">
        <v>50</v>
      </c>
      <c r="C45" s="276">
        <v>30</v>
      </c>
      <c r="D45" s="277">
        <v>33</v>
      </c>
      <c r="E45" s="277">
        <v>36</v>
      </c>
      <c r="F45" s="277">
        <v>38</v>
      </c>
      <c r="G45" s="277">
        <v>40</v>
      </c>
      <c r="H45" s="278">
        <v>39</v>
      </c>
      <c r="I45" s="274">
        <v>2</v>
      </c>
      <c r="J45" s="190"/>
      <c r="K45" s="190"/>
      <c r="L45" s="190"/>
      <c r="M45" s="190"/>
      <c r="N45" s="190"/>
      <c r="O45" s="190"/>
    </row>
    <row r="46" spans="1:15" ht="15.75" x14ac:dyDescent="0.25">
      <c r="A46" s="245">
        <v>3</v>
      </c>
      <c r="B46" s="275" t="s">
        <v>54</v>
      </c>
      <c r="C46" s="276">
        <v>14</v>
      </c>
      <c r="D46" s="277">
        <v>22</v>
      </c>
      <c r="E46" s="277">
        <v>26</v>
      </c>
      <c r="F46" s="277">
        <v>30</v>
      </c>
      <c r="G46" s="277">
        <v>31</v>
      </c>
      <c r="H46" s="278">
        <v>31</v>
      </c>
      <c r="I46" s="274">
        <v>3</v>
      </c>
      <c r="J46" s="190"/>
      <c r="K46" s="190"/>
      <c r="L46" s="190"/>
      <c r="M46" s="190"/>
      <c r="N46" s="190"/>
      <c r="O46" s="190"/>
    </row>
    <row r="47" spans="1:15" ht="15.75" x14ac:dyDescent="0.25">
      <c r="A47" s="245">
        <v>4</v>
      </c>
      <c r="B47" s="275" t="s">
        <v>55</v>
      </c>
      <c r="C47" s="276">
        <v>28</v>
      </c>
      <c r="D47" s="277">
        <v>30</v>
      </c>
      <c r="E47" s="277">
        <v>33</v>
      </c>
      <c r="F47" s="277">
        <v>35</v>
      </c>
      <c r="G47" s="277">
        <v>37</v>
      </c>
      <c r="H47" s="278">
        <v>36</v>
      </c>
      <c r="I47" s="274">
        <v>4</v>
      </c>
      <c r="J47" s="190"/>
      <c r="K47" s="190"/>
      <c r="L47" s="190"/>
      <c r="M47" s="190"/>
      <c r="N47" s="190"/>
      <c r="O47" s="190"/>
    </row>
    <row r="48" spans="1:15" ht="15.75" x14ac:dyDescent="0.25">
      <c r="A48" s="245">
        <v>5</v>
      </c>
      <c r="B48" s="275" t="s">
        <v>60</v>
      </c>
      <c r="C48" s="276">
        <v>32</v>
      </c>
      <c r="D48" s="277">
        <v>34</v>
      </c>
      <c r="E48" s="277">
        <v>38</v>
      </c>
      <c r="F48" s="277">
        <v>42</v>
      </c>
      <c r="G48" s="277">
        <v>43</v>
      </c>
      <c r="H48" s="278">
        <v>42</v>
      </c>
      <c r="I48" s="274">
        <v>5</v>
      </c>
      <c r="J48" s="190"/>
      <c r="K48" s="190"/>
      <c r="L48" s="190"/>
      <c r="M48" s="190"/>
      <c r="N48" s="190"/>
      <c r="O48" s="190"/>
    </row>
    <row r="49" spans="1:15" ht="15.75" x14ac:dyDescent="0.25">
      <c r="A49" s="245">
        <v>6</v>
      </c>
      <c r="B49" s="279" t="s">
        <v>51</v>
      </c>
      <c r="C49" s="280">
        <v>34</v>
      </c>
      <c r="D49" s="281">
        <v>38</v>
      </c>
      <c r="E49" s="281">
        <v>40</v>
      </c>
      <c r="F49" s="281">
        <v>43</v>
      </c>
      <c r="G49" s="281">
        <v>44</v>
      </c>
      <c r="H49" s="282">
        <v>51</v>
      </c>
      <c r="I49" s="274">
        <v>6</v>
      </c>
      <c r="J49" s="190"/>
      <c r="K49" s="190"/>
      <c r="L49" s="190"/>
      <c r="M49" s="190"/>
      <c r="N49" s="190"/>
      <c r="O49" s="190"/>
    </row>
    <row r="50" spans="1:15" ht="16.5" thickBot="1" x14ac:dyDescent="0.3">
      <c r="A50" s="245">
        <v>7</v>
      </c>
      <c r="B50" s="283" t="s">
        <v>53</v>
      </c>
      <c r="C50" s="284">
        <v>38</v>
      </c>
      <c r="D50" s="285">
        <v>43</v>
      </c>
      <c r="E50" s="285">
        <v>47</v>
      </c>
      <c r="F50" s="285">
        <v>54</v>
      </c>
      <c r="G50" s="285">
        <v>57</v>
      </c>
      <c r="H50" s="286">
        <v>70</v>
      </c>
      <c r="I50" s="238">
        <v>7</v>
      </c>
      <c r="J50" s="190"/>
      <c r="K50" s="190"/>
      <c r="L50" s="190"/>
      <c r="M50" s="190"/>
      <c r="N50" s="190"/>
      <c r="O50" s="190"/>
    </row>
    <row r="51" spans="1:15" ht="15" x14ac:dyDescent="0.2">
      <c r="A51" s="190"/>
      <c r="B51" s="198"/>
      <c r="C51" s="245">
        <v>1</v>
      </c>
      <c r="D51" s="245">
        <v>2</v>
      </c>
      <c r="E51" s="245">
        <v>3</v>
      </c>
      <c r="F51" s="245">
        <v>4</v>
      </c>
      <c r="G51" s="245">
        <v>5</v>
      </c>
      <c r="H51" s="245">
        <v>6</v>
      </c>
      <c r="I51" s="198"/>
      <c r="J51" s="190"/>
      <c r="K51" s="190"/>
      <c r="L51" s="190"/>
    </row>
    <row r="52" spans="1:15" ht="15.75" x14ac:dyDescent="0.25">
      <c r="A52" s="190"/>
      <c r="B52" s="190"/>
      <c r="C52" s="424" t="s">
        <v>278</v>
      </c>
      <c r="D52" s="424"/>
      <c r="E52" s="424"/>
      <c r="F52" s="424"/>
      <c r="G52" s="424"/>
      <c r="H52" s="424"/>
      <c r="I52" s="190"/>
      <c r="J52" s="190"/>
      <c r="K52" s="190"/>
      <c r="L52" s="190"/>
    </row>
    <row r="53" spans="1:15" x14ac:dyDescent="0.2">
      <c r="A53" s="190"/>
      <c r="B53" s="190"/>
      <c r="C53" s="190"/>
      <c r="D53" s="190"/>
      <c r="E53" s="190"/>
      <c r="F53" s="190"/>
      <c r="G53" s="190"/>
      <c r="H53" s="190"/>
      <c r="I53" s="190"/>
      <c r="J53" s="190"/>
      <c r="K53" s="190"/>
      <c r="L53" s="190"/>
    </row>
    <row r="54" spans="1:15" ht="15.75" x14ac:dyDescent="0.25">
      <c r="A54" s="190"/>
      <c r="B54" s="252" t="s">
        <v>264</v>
      </c>
      <c r="C54" s="190"/>
      <c r="D54" s="190"/>
      <c r="E54" s="190"/>
      <c r="F54" s="190"/>
      <c r="G54" s="190"/>
      <c r="H54" s="190"/>
      <c r="I54" s="190"/>
      <c r="J54" s="190"/>
      <c r="K54" s="190"/>
      <c r="L54" s="190"/>
    </row>
    <row r="55" spans="1:15" x14ac:dyDescent="0.2">
      <c r="A55" s="190"/>
      <c r="B55" s="190"/>
      <c r="C55" s="190"/>
      <c r="D55" s="190"/>
      <c r="E55" s="190"/>
      <c r="F55" s="190"/>
      <c r="G55" s="190"/>
      <c r="H55" s="190"/>
      <c r="I55" s="190"/>
      <c r="J55" s="190"/>
      <c r="K55" s="190"/>
      <c r="L55" s="190"/>
    </row>
    <row r="56" spans="1:15" ht="15.75" x14ac:dyDescent="0.25">
      <c r="A56" s="190"/>
      <c r="B56" s="202" t="s">
        <v>279</v>
      </c>
      <c r="C56" s="203" t="s">
        <v>280</v>
      </c>
      <c r="D56" s="203" t="s">
        <v>57</v>
      </c>
      <c r="E56" s="203" t="s">
        <v>281</v>
      </c>
      <c r="F56" s="202" t="s">
        <v>56</v>
      </c>
      <c r="G56" s="287"/>
      <c r="H56" s="190"/>
      <c r="I56" s="190"/>
      <c r="J56" s="190"/>
      <c r="K56" s="190"/>
      <c r="L56" s="190"/>
    </row>
    <row r="57" spans="1:15" ht="15.75" x14ac:dyDescent="0.25">
      <c r="A57" s="190"/>
      <c r="B57" s="206" t="s">
        <v>54</v>
      </c>
      <c r="C57" s="207">
        <v>20</v>
      </c>
      <c r="D57" s="288">
        <v>45</v>
      </c>
      <c r="E57" s="208">
        <f>INDEX(PHinnad,MATCH(B57,Pliigid,0),MATCH(C57,Pmõõdud))</f>
        <v>30</v>
      </c>
      <c r="F57" s="289">
        <f>PHInd*Kogus</f>
        <v>1350</v>
      </c>
      <c r="G57" s="242"/>
      <c r="H57" s="190"/>
      <c r="I57" s="190"/>
      <c r="J57" s="190"/>
      <c r="K57" s="190"/>
      <c r="L57" s="190"/>
    </row>
    <row r="58" spans="1:15" ht="15.75" x14ac:dyDescent="0.25">
      <c r="A58" s="190"/>
      <c r="B58" s="206" t="s">
        <v>60</v>
      </c>
      <c r="C58" s="207">
        <v>17</v>
      </c>
      <c r="D58" s="288">
        <v>57.6</v>
      </c>
      <c r="E58" s="208">
        <f>INDEX(PHinnad,MATCH(B58,Pliigid,0),MATCH(C58,Pmõõdud))</f>
        <v>38</v>
      </c>
      <c r="F58" s="289">
        <f>PHInd*Kogus</f>
        <v>2188.8000000000002</v>
      </c>
      <c r="G58" s="242"/>
      <c r="H58" s="190"/>
      <c r="I58" s="190"/>
      <c r="J58" s="190"/>
      <c r="K58" s="190"/>
      <c r="L58" s="190"/>
    </row>
    <row r="59" spans="1:15" ht="15.75" x14ac:dyDescent="0.25">
      <c r="A59" s="190"/>
      <c r="B59" s="206" t="s">
        <v>54</v>
      </c>
      <c r="C59" s="207">
        <v>27</v>
      </c>
      <c r="D59" s="288">
        <v>49.3</v>
      </c>
      <c r="E59" s="208">
        <f>INDEX(PHinnad,MATCH(B59,Pliigid,0),MATCH(C59,Pmõõdud))</f>
        <v>31</v>
      </c>
      <c r="F59" s="289">
        <f>PHInd*Kogus</f>
        <v>1528.3</v>
      </c>
      <c r="G59" s="242"/>
      <c r="H59" s="190"/>
      <c r="I59" s="190"/>
      <c r="J59" s="190"/>
      <c r="K59" s="190"/>
      <c r="L59" s="190"/>
    </row>
    <row r="60" spans="1:15" ht="15.75" x14ac:dyDescent="0.25">
      <c r="A60" s="190"/>
      <c r="B60" s="206" t="s">
        <v>50</v>
      </c>
      <c r="C60" s="207">
        <v>13</v>
      </c>
      <c r="D60" s="288">
        <v>83</v>
      </c>
      <c r="E60" s="208">
        <f>INDEX(PHinnad,MATCH(B60,Pliigid,0),MATCH(C60,Pmõõdud))</f>
        <v>33</v>
      </c>
      <c r="F60" s="289">
        <f>PHInd*Kogus</f>
        <v>2739</v>
      </c>
      <c r="G60" s="242"/>
      <c r="H60" s="190"/>
      <c r="I60" s="190"/>
      <c r="J60" s="190"/>
      <c r="K60" s="190"/>
      <c r="L60" s="190"/>
    </row>
    <row r="61" spans="1:15" ht="15.75" x14ac:dyDescent="0.25">
      <c r="A61" s="190"/>
      <c r="B61" s="206" t="s">
        <v>53</v>
      </c>
      <c r="C61" s="207">
        <v>35</v>
      </c>
      <c r="D61" s="288">
        <v>42</v>
      </c>
      <c r="E61" s="208">
        <f>INDEX(PHinnad,MATCH(B61,Pliigid,0),MATCH(C61,Pmõõdud))</f>
        <v>70</v>
      </c>
      <c r="F61" s="289">
        <f>PHInd*Kogus</f>
        <v>2940</v>
      </c>
      <c r="G61" s="242"/>
      <c r="H61" s="190"/>
      <c r="I61" s="190"/>
      <c r="J61" s="190"/>
      <c r="K61" s="190"/>
      <c r="L61" s="190"/>
    </row>
    <row r="62" spans="1:15" ht="15.75" x14ac:dyDescent="0.25">
      <c r="A62" s="190"/>
      <c r="B62" s="206"/>
      <c r="C62" s="207"/>
      <c r="D62" s="288"/>
      <c r="E62" s="208"/>
      <c r="F62" s="289"/>
      <c r="G62" s="242"/>
      <c r="H62" s="190"/>
      <c r="I62" s="190"/>
      <c r="J62" s="190"/>
      <c r="K62" s="190"/>
      <c r="L62" s="190"/>
    </row>
    <row r="63" spans="1:15" ht="15.75" x14ac:dyDescent="0.25">
      <c r="A63" s="190"/>
      <c r="B63" s="206"/>
      <c r="C63" s="207"/>
      <c r="D63" s="248"/>
      <c r="E63" s="208"/>
      <c r="F63" s="290"/>
      <c r="G63" s="242"/>
      <c r="H63" s="190"/>
      <c r="I63" s="190"/>
      <c r="J63" s="190"/>
      <c r="K63" s="190"/>
      <c r="L63" s="190"/>
    </row>
    <row r="64" spans="1:15" ht="18" x14ac:dyDescent="0.25">
      <c r="A64" s="291" t="s">
        <v>282</v>
      </c>
      <c r="B64" s="190"/>
      <c r="C64" s="190"/>
      <c r="D64" s="190"/>
      <c r="E64" s="190"/>
      <c r="F64" s="190"/>
      <c r="G64" s="190"/>
      <c r="H64" s="190"/>
      <c r="I64" s="190"/>
      <c r="J64" s="190"/>
      <c r="K64" s="190"/>
      <c r="L64" s="190"/>
    </row>
    <row r="65" spans="1:12" ht="15.75" x14ac:dyDescent="0.25">
      <c r="A65" s="190"/>
      <c r="B65" s="190"/>
      <c r="C65" s="190"/>
      <c r="D65" s="292" t="s">
        <v>283</v>
      </c>
      <c r="E65" s="190"/>
      <c r="F65" s="190"/>
      <c r="G65" s="190"/>
      <c r="H65" s="190"/>
      <c r="I65" s="190"/>
      <c r="J65" s="190"/>
      <c r="K65" s="190"/>
      <c r="L65" s="190"/>
    </row>
    <row r="66" spans="1:12" x14ac:dyDescent="0.2">
      <c r="A66" s="190"/>
      <c r="B66" s="190"/>
      <c r="C66" s="190"/>
      <c r="D66" s="190"/>
      <c r="E66" s="190"/>
      <c r="F66" s="190"/>
      <c r="G66" s="190"/>
      <c r="H66" s="190"/>
      <c r="I66" s="190"/>
      <c r="J66" s="190"/>
      <c r="K66" s="190"/>
      <c r="L66" s="190"/>
    </row>
    <row r="67" spans="1:12" x14ac:dyDescent="0.2">
      <c r="A67" s="190"/>
      <c r="B67" s="190"/>
      <c r="C67" s="190"/>
      <c r="D67" s="190"/>
      <c r="E67" s="190"/>
      <c r="F67" s="190"/>
      <c r="G67" s="190"/>
      <c r="H67" s="190"/>
      <c r="I67" s="190"/>
      <c r="J67" s="190"/>
      <c r="K67" s="190"/>
      <c r="L67" s="190"/>
    </row>
  </sheetData>
  <mergeCells count="9">
    <mergeCell ref="C41:H41"/>
    <mergeCell ref="C52:H52"/>
    <mergeCell ref="B3:F3"/>
    <mergeCell ref="B5:K5"/>
    <mergeCell ref="B6:K6"/>
    <mergeCell ref="B11:C11"/>
    <mergeCell ref="B21:C21"/>
    <mergeCell ref="F21:G21"/>
    <mergeCell ref="B7:K7"/>
  </mergeCells>
  <dataValidations count="2">
    <dataValidation type="list" allowBlank="1" showInputMessage="1" showErrorMessage="1" sqref="F13">
      <formula1>Liigid</formula1>
    </dataValidation>
    <dataValidation type="list" allowBlank="1" showInputMessage="1" showErrorMessage="1" sqref="B57:B63">
      <formula1>Pliigid</formula1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showGridLines="0" showRowColHeaders="0" workbookViewId="0">
      <pane ySplit="1" topLeftCell="A2" activePane="bottomLeft" state="frozen"/>
      <selection activeCell="G9" sqref="G9"/>
      <selection pane="bottomLeft"/>
    </sheetView>
  </sheetViews>
  <sheetFormatPr defaultRowHeight="12.75" x14ac:dyDescent="0.2"/>
  <cols>
    <col min="1" max="1" width="4.5703125" style="190" customWidth="1"/>
    <col min="2" max="2" width="9.140625" style="190" customWidth="1"/>
    <col min="3" max="3" width="23.140625" style="190" customWidth="1"/>
    <col min="4" max="4" width="7.7109375" style="190" customWidth="1"/>
    <col min="5" max="5" width="11.85546875" style="190" customWidth="1"/>
    <col min="6" max="6" width="12.85546875" style="190" bestFit="1" customWidth="1"/>
    <col min="7" max="7" width="8" style="190" customWidth="1"/>
    <col min="8" max="8" width="10.85546875" style="190" bestFit="1" customWidth="1"/>
    <col min="9" max="9" width="7" style="190" customWidth="1"/>
    <col min="10" max="16384" width="9.140625" style="190"/>
  </cols>
  <sheetData>
    <row r="1" spans="2:10" ht="18" customHeight="1" x14ac:dyDescent="0.2">
      <c r="B1" s="349"/>
      <c r="D1" s="349"/>
      <c r="E1" s="349"/>
    </row>
    <row r="2" spans="2:10" s="229" customFormat="1" ht="24.75" customHeight="1" x14ac:dyDescent="0.2">
      <c r="B2" s="350" t="s">
        <v>367</v>
      </c>
    </row>
    <row r="3" spans="2:10" s="352" customFormat="1" ht="24.75" customHeight="1" x14ac:dyDescent="0.2">
      <c r="B3" s="433" t="s">
        <v>331</v>
      </c>
      <c r="C3" s="434"/>
      <c r="D3" s="434"/>
      <c r="E3" s="434"/>
      <c r="F3" s="434"/>
      <c r="G3" s="434"/>
      <c r="H3" s="435"/>
      <c r="I3" s="351"/>
    </row>
    <row r="4" spans="2:10" s="352" customFormat="1" ht="20.25" customHeight="1" x14ac:dyDescent="0.2">
      <c r="B4" s="353" t="s">
        <v>332</v>
      </c>
      <c r="C4" s="354"/>
      <c r="D4" s="354"/>
      <c r="E4" s="354"/>
      <c r="F4" s="354"/>
      <c r="G4" s="354"/>
      <c r="H4" s="354"/>
      <c r="I4" s="354"/>
    </row>
    <row r="5" spans="2:10" s="352" customFormat="1" ht="25.5" customHeight="1" x14ac:dyDescent="0.2">
      <c r="B5" s="433" t="s">
        <v>344</v>
      </c>
      <c r="C5" s="434"/>
      <c r="D5" s="434"/>
      <c r="E5" s="434"/>
      <c r="F5" s="434"/>
      <c r="G5" s="434"/>
      <c r="H5" s="435"/>
      <c r="I5" s="351"/>
    </row>
    <row r="6" spans="2:10" s="352" customFormat="1" ht="21" customHeight="1" x14ac:dyDescent="0.2">
      <c r="B6" s="353" t="s">
        <v>333</v>
      </c>
      <c r="C6" s="354"/>
      <c r="D6" s="354"/>
      <c r="E6" s="354"/>
      <c r="F6" s="354"/>
      <c r="G6" s="354"/>
      <c r="H6" s="354"/>
      <c r="I6" s="354"/>
    </row>
    <row r="7" spans="2:10" s="355" customFormat="1" ht="67.5" customHeight="1" x14ac:dyDescent="0.2">
      <c r="B7" s="436" t="s">
        <v>334</v>
      </c>
      <c r="C7" s="436"/>
      <c r="D7" s="436"/>
      <c r="E7" s="436"/>
      <c r="F7" s="436"/>
      <c r="G7" s="436"/>
      <c r="H7" s="436"/>
      <c r="I7" s="228"/>
      <c r="J7" s="228"/>
    </row>
    <row r="8" spans="2:10" s="229" customFormat="1" ht="33" customHeight="1" x14ac:dyDescent="0.2">
      <c r="B8" s="437" t="s">
        <v>335</v>
      </c>
      <c r="C8" s="438"/>
      <c r="D8" s="438"/>
      <c r="E8" s="438"/>
      <c r="F8" s="438"/>
      <c r="G8" s="438"/>
      <c r="H8" s="438"/>
      <c r="I8" s="356"/>
      <c r="J8" s="356"/>
    </row>
    <row r="9" spans="2:10" s="229" customFormat="1" ht="36" customHeight="1" x14ac:dyDescent="0.2">
      <c r="B9" s="439" t="s">
        <v>336</v>
      </c>
      <c r="C9" s="439"/>
      <c r="D9" s="439"/>
      <c r="E9" s="439"/>
      <c r="F9" s="439"/>
      <c r="G9" s="439"/>
      <c r="H9" s="439"/>
      <c r="I9" s="357"/>
      <c r="J9" s="357"/>
    </row>
    <row r="12" spans="2:10" ht="18" x14ac:dyDescent="0.25">
      <c r="B12" s="225" t="s">
        <v>337</v>
      </c>
    </row>
    <row r="14" spans="2:10" ht="15.75" x14ac:dyDescent="0.2">
      <c r="B14" s="358" t="s">
        <v>338</v>
      </c>
      <c r="C14" s="359" t="s">
        <v>138</v>
      </c>
      <c r="D14" s="358" t="s">
        <v>58</v>
      </c>
      <c r="E14" s="360" t="s">
        <v>339</v>
      </c>
      <c r="F14" s="360" t="s">
        <v>340</v>
      </c>
      <c r="G14" s="358" t="s">
        <v>57</v>
      </c>
      <c r="H14" s="359" t="s">
        <v>132</v>
      </c>
    </row>
    <row r="15" spans="2:10" ht="15.75" x14ac:dyDescent="0.25">
      <c r="B15" s="277">
        <v>403075</v>
      </c>
      <c r="C15" s="290" t="s">
        <v>346</v>
      </c>
      <c r="D15" s="361">
        <v>24.4</v>
      </c>
      <c r="E15" s="361">
        <v>20</v>
      </c>
      <c r="F15" s="362">
        <v>10</v>
      </c>
      <c r="G15" s="242">
        <f t="shared" ref="G15:G21" si="0">E15*F15</f>
        <v>200</v>
      </c>
      <c r="H15" s="363">
        <f t="shared" ref="H15:H21" si="1">D15*G15</f>
        <v>4880</v>
      </c>
    </row>
    <row r="16" spans="2:10" ht="15.75" x14ac:dyDescent="0.25">
      <c r="B16" s="277">
        <v>403199</v>
      </c>
      <c r="C16" s="290" t="s">
        <v>348</v>
      </c>
      <c r="D16" s="361">
        <v>40.799999999999997</v>
      </c>
      <c r="E16" s="361">
        <v>10</v>
      </c>
      <c r="F16" s="362">
        <v>5</v>
      </c>
      <c r="G16" s="242">
        <f t="shared" si="0"/>
        <v>50</v>
      </c>
      <c r="H16" s="363">
        <f t="shared" si="1"/>
        <v>2039.9999999999998</v>
      </c>
    </row>
    <row r="17" spans="2:8" ht="15.75" x14ac:dyDescent="0.25">
      <c r="B17" s="277">
        <v>403209</v>
      </c>
      <c r="C17" s="290" t="s">
        <v>350</v>
      </c>
      <c r="D17" s="361">
        <v>18.850000000000001</v>
      </c>
      <c r="E17" s="361">
        <v>21</v>
      </c>
      <c r="F17" s="362">
        <v>13</v>
      </c>
      <c r="G17" s="242">
        <f t="shared" si="0"/>
        <v>273</v>
      </c>
      <c r="H17" s="363">
        <f t="shared" si="1"/>
        <v>5146.05</v>
      </c>
    </row>
    <row r="18" spans="2:8" ht="15.75" x14ac:dyDescent="0.25">
      <c r="B18" s="277">
        <v>402122</v>
      </c>
      <c r="C18" s="290" t="s">
        <v>355</v>
      </c>
      <c r="D18" s="361">
        <v>5.9</v>
      </c>
      <c r="E18" s="361">
        <v>28</v>
      </c>
      <c r="F18" s="362">
        <v>20</v>
      </c>
      <c r="G18" s="242">
        <f t="shared" si="0"/>
        <v>560</v>
      </c>
      <c r="H18" s="363">
        <f t="shared" si="1"/>
        <v>3304</v>
      </c>
    </row>
    <row r="19" spans="2:8" ht="15.75" x14ac:dyDescent="0.25">
      <c r="B19" s="277">
        <v>402145</v>
      </c>
      <c r="C19" s="290" t="s">
        <v>356</v>
      </c>
      <c r="D19" s="361">
        <v>17.149999999999999</v>
      </c>
      <c r="E19" s="361">
        <v>10</v>
      </c>
      <c r="F19" s="362">
        <v>50</v>
      </c>
      <c r="G19" s="242">
        <f t="shared" si="0"/>
        <v>500</v>
      </c>
      <c r="H19" s="363">
        <f t="shared" si="1"/>
        <v>8575</v>
      </c>
    </row>
    <row r="20" spans="2:8" ht="15.75" x14ac:dyDescent="0.25">
      <c r="B20" s="277">
        <v>402058</v>
      </c>
      <c r="C20" s="290" t="s">
        <v>362</v>
      </c>
      <c r="D20" s="361">
        <v>21.45</v>
      </c>
      <c r="E20" s="361">
        <v>10</v>
      </c>
      <c r="F20" s="362">
        <v>42</v>
      </c>
      <c r="G20" s="242">
        <f t="shared" si="0"/>
        <v>420</v>
      </c>
      <c r="H20" s="363">
        <f t="shared" si="1"/>
        <v>9009</v>
      </c>
    </row>
    <row r="21" spans="2:8" ht="15.75" x14ac:dyDescent="0.25">
      <c r="B21" s="277">
        <v>402051</v>
      </c>
      <c r="C21" s="290" t="s">
        <v>366</v>
      </c>
      <c r="D21" s="361">
        <v>3.35</v>
      </c>
      <c r="E21" s="361">
        <v>42</v>
      </c>
      <c r="F21" s="362">
        <v>33</v>
      </c>
      <c r="G21" s="242">
        <f t="shared" si="0"/>
        <v>1386</v>
      </c>
      <c r="H21" s="363">
        <f t="shared" si="1"/>
        <v>4643.1000000000004</v>
      </c>
    </row>
    <row r="22" spans="2:8" ht="15.75" x14ac:dyDescent="0.25">
      <c r="B22" s="277"/>
      <c r="C22" s="290"/>
      <c r="D22" s="361"/>
      <c r="E22" s="208"/>
      <c r="F22" s="362"/>
      <c r="G22" s="242"/>
      <c r="H22" s="363"/>
    </row>
    <row r="23" spans="2:8" ht="15.75" x14ac:dyDescent="0.25">
      <c r="B23" s="277"/>
      <c r="C23" s="290"/>
      <c r="D23" s="214"/>
      <c r="E23" s="208"/>
      <c r="F23" s="362"/>
      <c r="G23" s="242"/>
      <c r="H23" s="364">
        <f>SUM(H15:H22)</f>
        <v>37597.15</v>
      </c>
    </row>
    <row r="24" spans="2:8" ht="15.75" x14ac:dyDescent="0.25">
      <c r="D24" s="365" t="s">
        <v>341</v>
      </c>
    </row>
    <row r="25" spans="2:8" ht="15.75" x14ac:dyDescent="0.25">
      <c r="D25" s="366" t="s">
        <v>342</v>
      </c>
    </row>
    <row r="26" spans="2:8" ht="15.75" x14ac:dyDescent="0.25">
      <c r="C26" s="366" t="s">
        <v>343</v>
      </c>
    </row>
  </sheetData>
  <mergeCells count="5">
    <mergeCell ref="B3:H3"/>
    <mergeCell ref="B5:H5"/>
    <mergeCell ref="B7:H7"/>
    <mergeCell ref="B8:H8"/>
    <mergeCell ref="B9:H9"/>
  </mergeCells>
  <pageMargins left="0.75" right="0.75" top="1" bottom="1" header="0.5" footer="0.5"/>
  <pageSetup orientation="portrait" horizontalDpi="0" verticalDpi="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6"/>
  <sheetViews>
    <sheetView showGridLines="0" showRowColHeaders="0" workbookViewId="0">
      <pane ySplit="1" topLeftCell="A2" activePane="bottomLeft" state="frozen"/>
      <selection activeCell="G9" sqref="G9"/>
      <selection pane="bottomLeft" activeCell="L20" sqref="L20"/>
    </sheetView>
  </sheetViews>
  <sheetFormatPr defaultRowHeight="15" x14ac:dyDescent="0.2"/>
  <cols>
    <col min="1" max="1" width="3.140625" style="198" customWidth="1"/>
    <col min="2" max="2" width="9" style="245" bestFit="1" customWidth="1"/>
    <col min="3" max="3" width="23.28515625" style="198" bestFit="1" customWidth="1"/>
    <col min="4" max="4" width="11.42578125" style="245" bestFit="1" customWidth="1"/>
    <col min="5" max="5" width="9.140625" style="198" customWidth="1"/>
    <col min="6" max="6" width="4.7109375" style="198" customWidth="1"/>
    <col min="7" max="7" width="11.5703125" style="198" bestFit="1" customWidth="1"/>
    <col min="8" max="16384" width="9.140625" style="198"/>
  </cols>
  <sheetData>
    <row r="1" spans="2:5" ht="16.5" customHeight="1" x14ac:dyDescent="0.2"/>
    <row r="3" spans="2:5" ht="15.75" x14ac:dyDescent="0.25">
      <c r="B3" s="203" t="s">
        <v>137</v>
      </c>
      <c r="C3" s="202" t="s">
        <v>138</v>
      </c>
      <c r="D3" s="203" t="s">
        <v>339</v>
      </c>
      <c r="E3" s="203" t="s">
        <v>58</v>
      </c>
    </row>
    <row r="4" spans="2:5" ht="15.75" x14ac:dyDescent="0.25">
      <c r="B4" s="246">
        <v>403144</v>
      </c>
      <c r="C4" s="242" t="s">
        <v>345</v>
      </c>
      <c r="D4" s="248">
        <v>15</v>
      </c>
      <c r="E4" s="363">
        <v>3.11</v>
      </c>
    </row>
    <row r="5" spans="2:5" ht="15.75" x14ac:dyDescent="0.25">
      <c r="B5" s="246">
        <v>403075</v>
      </c>
      <c r="C5" s="242" t="s">
        <v>346</v>
      </c>
      <c r="D5" s="248">
        <v>20</v>
      </c>
      <c r="E5" s="363">
        <v>2.34</v>
      </c>
    </row>
    <row r="6" spans="2:5" ht="15.75" x14ac:dyDescent="0.25">
      <c r="B6" s="246">
        <v>403130</v>
      </c>
      <c r="C6" s="242" t="s">
        <v>347</v>
      </c>
      <c r="D6" s="248">
        <v>10</v>
      </c>
      <c r="E6" s="363">
        <v>2.97</v>
      </c>
    </row>
    <row r="7" spans="2:5" ht="15.75" x14ac:dyDescent="0.25">
      <c r="B7" s="246">
        <v>403199</v>
      </c>
      <c r="C7" s="242" t="s">
        <v>348</v>
      </c>
      <c r="D7" s="248">
        <v>10</v>
      </c>
      <c r="E7" s="363">
        <v>3.91</v>
      </c>
    </row>
    <row r="8" spans="2:5" ht="15.75" x14ac:dyDescent="0.25">
      <c r="B8" s="246">
        <v>403070</v>
      </c>
      <c r="C8" s="242" t="s">
        <v>349</v>
      </c>
      <c r="D8" s="248">
        <v>15</v>
      </c>
      <c r="E8" s="363">
        <v>2.04</v>
      </c>
    </row>
    <row r="9" spans="2:5" ht="15.75" x14ac:dyDescent="0.25">
      <c r="B9" s="246">
        <v>403209</v>
      </c>
      <c r="C9" s="242" t="s">
        <v>350</v>
      </c>
      <c r="D9" s="248">
        <v>21</v>
      </c>
      <c r="E9" s="363">
        <v>1.81</v>
      </c>
    </row>
    <row r="10" spans="2:5" ht="15.75" x14ac:dyDescent="0.25">
      <c r="B10" s="246">
        <v>403087</v>
      </c>
      <c r="C10" s="242" t="s">
        <v>351</v>
      </c>
      <c r="D10" s="248">
        <v>21</v>
      </c>
      <c r="E10" s="363">
        <v>2.09</v>
      </c>
    </row>
    <row r="11" spans="2:5" ht="15.75" x14ac:dyDescent="0.25">
      <c r="B11" s="246">
        <v>403245</v>
      </c>
      <c r="C11" s="242" t="s">
        <v>352</v>
      </c>
      <c r="D11" s="248">
        <v>10</v>
      </c>
      <c r="E11" s="363">
        <v>1.86</v>
      </c>
    </row>
    <row r="12" spans="2:5" ht="15.75" x14ac:dyDescent="0.25">
      <c r="B12" s="246">
        <v>403225</v>
      </c>
      <c r="C12" s="242" t="s">
        <v>353</v>
      </c>
      <c r="D12" s="248">
        <v>20</v>
      </c>
      <c r="E12" s="363">
        <v>2.9</v>
      </c>
    </row>
    <row r="13" spans="2:5" ht="15.75" x14ac:dyDescent="0.25">
      <c r="B13" s="246">
        <v>403078</v>
      </c>
      <c r="C13" s="242" t="s">
        <v>354</v>
      </c>
      <c r="D13" s="248">
        <v>21</v>
      </c>
      <c r="E13" s="363">
        <v>2.44</v>
      </c>
    </row>
    <row r="14" spans="2:5" ht="15.75" x14ac:dyDescent="0.25">
      <c r="B14" s="246">
        <v>402122</v>
      </c>
      <c r="C14" s="242" t="s">
        <v>355</v>
      </c>
      <c r="D14" s="248">
        <v>28</v>
      </c>
      <c r="E14" s="363">
        <v>0.56999999999999995</v>
      </c>
    </row>
    <row r="15" spans="2:5" ht="15.75" x14ac:dyDescent="0.25">
      <c r="B15" s="246">
        <v>402145</v>
      </c>
      <c r="C15" s="242" t="s">
        <v>356</v>
      </c>
      <c r="D15" s="248">
        <v>10</v>
      </c>
      <c r="E15" s="363">
        <v>1.64</v>
      </c>
    </row>
    <row r="16" spans="2:5" ht="15.75" x14ac:dyDescent="0.25">
      <c r="B16" s="246">
        <v>402068</v>
      </c>
      <c r="C16" s="242" t="s">
        <v>357</v>
      </c>
      <c r="D16" s="248">
        <v>28</v>
      </c>
      <c r="E16" s="363">
        <v>0.49</v>
      </c>
    </row>
    <row r="17" spans="2:5" ht="15.75" x14ac:dyDescent="0.25">
      <c r="B17" s="246">
        <v>402050</v>
      </c>
      <c r="C17" s="242" t="s">
        <v>358</v>
      </c>
      <c r="D17" s="248">
        <v>42</v>
      </c>
      <c r="E17" s="363">
        <v>0.26</v>
      </c>
    </row>
    <row r="18" spans="2:5" ht="15.75" x14ac:dyDescent="0.25">
      <c r="B18" s="246">
        <v>403484</v>
      </c>
      <c r="C18" s="242" t="s">
        <v>359</v>
      </c>
      <c r="D18" s="248">
        <v>24</v>
      </c>
      <c r="E18" s="363">
        <v>0.28999999999999998</v>
      </c>
    </row>
    <row r="19" spans="2:5" ht="15.75" x14ac:dyDescent="0.25">
      <c r="B19" s="246">
        <v>402225</v>
      </c>
      <c r="C19" s="242" t="s">
        <v>360</v>
      </c>
      <c r="D19" s="248">
        <v>32</v>
      </c>
      <c r="E19" s="363">
        <v>0.7</v>
      </c>
    </row>
    <row r="20" spans="2:5" ht="15.75" x14ac:dyDescent="0.25">
      <c r="B20" s="246">
        <v>402089</v>
      </c>
      <c r="C20" s="242" t="s">
        <v>361</v>
      </c>
      <c r="D20" s="248">
        <v>32</v>
      </c>
      <c r="E20" s="363">
        <v>0.7</v>
      </c>
    </row>
    <row r="21" spans="2:5" ht="15.75" x14ac:dyDescent="0.25">
      <c r="B21" s="246">
        <v>402058</v>
      </c>
      <c r="C21" s="242" t="s">
        <v>362</v>
      </c>
      <c r="D21" s="248">
        <v>10</v>
      </c>
      <c r="E21" s="363">
        <v>2.06</v>
      </c>
    </row>
    <row r="22" spans="2:5" ht="15.75" x14ac:dyDescent="0.25">
      <c r="B22" s="246">
        <v>402057</v>
      </c>
      <c r="C22" s="242" t="s">
        <v>363</v>
      </c>
      <c r="D22" s="248">
        <v>42</v>
      </c>
      <c r="E22" s="363">
        <v>0.36</v>
      </c>
    </row>
    <row r="23" spans="2:5" ht="15.75" x14ac:dyDescent="0.25">
      <c r="B23" s="246">
        <v>402063</v>
      </c>
      <c r="C23" s="242" t="s">
        <v>364</v>
      </c>
      <c r="D23" s="248">
        <v>28</v>
      </c>
      <c r="E23" s="363">
        <v>0.56999999999999995</v>
      </c>
    </row>
    <row r="24" spans="2:5" ht="15.75" x14ac:dyDescent="0.25">
      <c r="B24" s="246">
        <v>402067</v>
      </c>
      <c r="C24" s="242" t="s">
        <v>365</v>
      </c>
      <c r="D24" s="248">
        <v>10</v>
      </c>
      <c r="E24" s="363">
        <v>1.64</v>
      </c>
    </row>
    <row r="25" spans="2:5" ht="15.75" x14ac:dyDescent="0.25">
      <c r="B25" s="246">
        <v>402051</v>
      </c>
      <c r="C25" s="242" t="s">
        <v>366</v>
      </c>
      <c r="D25" s="248">
        <v>42</v>
      </c>
      <c r="E25" s="363">
        <v>0.32</v>
      </c>
    </row>
    <row r="26" spans="2:5" x14ac:dyDescent="0.2">
      <c r="B26" s="248"/>
      <c r="C26" s="242"/>
      <c r="D26" s="248"/>
      <c r="E26" s="242"/>
    </row>
  </sheetData>
  <pageMargins left="0.75" right="0.75" top="1" bottom="1" header="0.5" footer="0.5"/>
  <pageSetup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59</vt:i4>
      </vt:variant>
    </vt:vector>
  </HeadingPairs>
  <TitlesOfParts>
    <vt:vector size="74" baseType="lpstr">
      <vt:lpstr>Üldülevaade</vt:lpstr>
      <vt:lpstr>Sõnastik</vt:lpstr>
      <vt:lpstr>Index&amp;Match</vt:lpstr>
      <vt:lpstr>VLookup&amp;Lookup</vt:lpstr>
      <vt:lpstr>Vahemik</vt:lpstr>
      <vt:lpstr>Arve</vt:lpstr>
      <vt:lpstr>Kaubad</vt:lpstr>
      <vt:lpstr>Palgid</vt:lpstr>
      <vt:lpstr>Hinnakiri</vt:lpstr>
      <vt:lpstr>Lisad</vt:lpstr>
      <vt:lpstr>Index</vt:lpstr>
      <vt:lpstr>Abi</vt:lpstr>
      <vt:lpstr>Match</vt:lpstr>
      <vt:lpstr>VHLookup</vt:lpstr>
      <vt:lpstr>Hinnakirjad</vt:lpstr>
      <vt:lpstr>Aadress</vt:lpstr>
      <vt:lpstr>Aadressid</vt:lpstr>
      <vt:lpstr>andmed</vt:lpstr>
      <vt:lpstr>d</vt:lpstr>
      <vt:lpstr>Eesti</vt:lpstr>
      <vt:lpstr>'Index&amp;Match'!Hind</vt:lpstr>
      <vt:lpstr>Palgid!Hind</vt:lpstr>
      <vt:lpstr>VHLookup!Hind</vt:lpstr>
      <vt:lpstr>Hind</vt:lpstr>
      <vt:lpstr>'Index&amp;Match'!Hinnad</vt:lpstr>
      <vt:lpstr>Hinnad</vt:lpstr>
      <vt:lpstr>Inglise</vt:lpstr>
      <vt:lpstr>inimesi</vt:lpstr>
      <vt:lpstr>kat</vt:lpstr>
      <vt:lpstr>Koefitsiendid</vt:lpstr>
      <vt:lpstr>Koefitsient</vt:lpstr>
      <vt:lpstr>'Index&amp;Match'!Kogus</vt:lpstr>
      <vt:lpstr>Palgid!Kogus</vt:lpstr>
      <vt:lpstr>VHLookup!Kogus</vt:lpstr>
      <vt:lpstr>Kogus</vt:lpstr>
      <vt:lpstr>VHLookup!kood</vt:lpstr>
      <vt:lpstr>Kuu</vt:lpstr>
      <vt:lpstr>'Index&amp;Match'!Liigid</vt:lpstr>
      <vt:lpstr>Liigid</vt:lpstr>
      <vt:lpstr>'Index&amp;Match'!Liik</vt:lpstr>
      <vt:lpstr>Palgid!Liik</vt:lpstr>
      <vt:lpstr>liik</vt:lpstr>
      <vt:lpstr>Palgid!Läbimõõt</vt:lpstr>
      <vt:lpstr>Läbimõõt</vt:lpstr>
      <vt:lpstr>Läbimüük</vt:lpstr>
      <vt:lpstr>Maksumus</vt:lpstr>
      <vt:lpstr>müük</vt:lpstr>
      <vt:lpstr>Nimetus</vt:lpstr>
      <vt:lpstr>Nimi</vt:lpstr>
      <vt:lpstr>nr</vt:lpstr>
      <vt:lpstr>num_tekst</vt:lpstr>
      <vt:lpstr>number</vt:lpstr>
      <vt:lpstr>Nädalapäev</vt:lpstr>
      <vt:lpstr>Omanik</vt:lpstr>
      <vt:lpstr>Pakendeid</vt:lpstr>
      <vt:lpstr>PHInd</vt:lpstr>
      <vt:lpstr>PHinnad</vt:lpstr>
      <vt:lpstr>pind</vt:lpstr>
      <vt:lpstr>Pliigid</vt:lpstr>
      <vt:lpstr>Pmõõdud</vt:lpstr>
      <vt:lpstr>prots</vt:lpstr>
      <vt:lpstr>Protsent</vt:lpstr>
      <vt:lpstr>puu_hinnad</vt:lpstr>
      <vt:lpstr>puu_hinnakiri</vt:lpstr>
      <vt:lpstr>Puu_liik</vt:lpstr>
      <vt:lpstr>puu_mõõdud</vt:lpstr>
      <vt:lpstr>Palgid!Summa</vt:lpstr>
      <vt:lpstr>Summa</vt:lpstr>
      <vt:lpstr>sõnastik</vt:lpstr>
      <vt:lpstr>tariif</vt:lpstr>
      <vt:lpstr>tariifid</vt:lpstr>
      <vt:lpstr>teg_väärtus</vt:lpstr>
      <vt:lpstr>tunde</vt:lpstr>
      <vt:lpstr>väärtus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Kairit</dc:creator>
  <cp:lastModifiedBy>Ahti Lohk</cp:lastModifiedBy>
  <dcterms:created xsi:type="dcterms:W3CDTF">2011-12-03T07:02:33Z</dcterms:created>
  <dcterms:modified xsi:type="dcterms:W3CDTF">2019-11-11T08:58:30Z</dcterms:modified>
</cp:coreProperties>
</file>