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77" activeTab="3"/>
  </bookViews>
  <sheets>
    <sheet name="CIjuh" sheetId="1" r:id="rId1"/>
    <sheet name="Kool" sheetId="2" r:id="rId2"/>
    <sheet name="kvaliteet" sheetId="3" state="hidden" r:id="rId3"/>
    <sheet name="alamkvaliteet" sheetId="4" r:id="rId4"/>
    <sheet name="Kvaliteedi ANP kaalud (3)" sheetId="5" r:id="rId5"/>
    <sheet name="Kvaliteedi ANP kaalud (2)" sheetId="6" r:id="rId6"/>
    <sheet name="Kvaliteedi ANP kaalud" sheetId="7" r:id="rId7"/>
    <sheet name="traditsiooni_mõjutajad" sheetId="8" r:id="rId8"/>
    <sheet name="õppejõu_mõjutajad" sheetId="9" r:id="rId9"/>
    <sheet name="õpilaste_mõjutajad" sheetId="10" r:id="rId10"/>
    <sheet name="õppematerjalide_mõjutajad" sheetId="11" r:id="rId11"/>
    <sheet name="kvaliteedi_mõjutajad_võrk" sheetId="12" r:id="rId12"/>
    <sheet name="kvaliteet-traditsioon" sheetId="13" r:id="rId13"/>
    <sheet name="kvaliteet-õppejõud" sheetId="14" r:id="rId14"/>
    <sheet name="kvaliteet-kaasõpilased" sheetId="15" r:id="rId15"/>
    <sheet name="kvaliteet-õppematerjalid" sheetId="16" r:id="rId16"/>
    <sheet name="kulutused" sheetId="17" r:id="rId17"/>
    <sheet name="kaugus" sheetId="18" r:id="rId18"/>
    <sheet name="Lõpptabel" sheetId="19" r:id="rId19"/>
    <sheet name="Lõpptabel - võrk" sheetId="20" r:id="rId20"/>
    <sheet name="Sheet1" sheetId="21" state="hidden" r:id="rId21"/>
  </sheets>
  <definedNames>
    <definedName name="_xlfn.NORM.INV" hidden="1">#NAME?</definedName>
    <definedName name="_xlfn.STDEV.S" hidden="1">#NAME?</definedName>
    <definedName name="_xlnm.Print_Area" localSheetId="16">'kulutused'!$A$1:$J$32</definedName>
    <definedName name="_xlnm.Print_Area" localSheetId="11">'kvaliteedi_mõjutajad_võrk'!$B$1:$I$17</definedName>
    <definedName name="_xlnm.Print_Area" localSheetId="20">'Sheet1'!$A$2:$G$29</definedName>
    <definedName name="veerge" localSheetId="3">'alamkvaliteet'!$B$1</definedName>
    <definedName name="veerge" localSheetId="17">'kaugus'!$B$1</definedName>
    <definedName name="veerge" localSheetId="16">'kulutused'!$B$1</definedName>
    <definedName name="veerge" localSheetId="2">'kvaliteet'!$B$1</definedName>
    <definedName name="veerge" localSheetId="14">'kvaliteet-kaasõpilased'!$B$1</definedName>
    <definedName name="veerge" localSheetId="12">'kvaliteet-traditsioon'!$B$1</definedName>
    <definedName name="veerge" localSheetId="13">'kvaliteet-õppejõud'!$B$1</definedName>
    <definedName name="veerge" localSheetId="15">'kvaliteet-õppematerjalid'!$B$1</definedName>
    <definedName name="veerge" localSheetId="7">'traditsiooni_mõjutajad'!$B$1</definedName>
    <definedName name="veerge" localSheetId="9">'õpilaste_mõjutajad'!$B$1</definedName>
    <definedName name="veerge" localSheetId="8">'õppejõu_mõjutajad'!$B$1</definedName>
    <definedName name="veerge" localSheetId="10">'õppematerjalide_mõjutajad'!$B$1</definedName>
    <definedName name="veerge">'Kool'!$B$1</definedName>
  </definedNames>
  <calcPr fullCalcOnLoad="1"/>
</workbook>
</file>

<file path=xl/sharedStrings.xml><?xml version="1.0" encoding="utf-8"?>
<sst xmlns="http://schemas.openxmlformats.org/spreadsheetml/2006/main" count="922" uniqueCount="56">
  <si>
    <t>n</t>
  </si>
  <si>
    <t>juhuslik CI</t>
  </si>
  <si>
    <t>Veerge</t>
  </si>
  <si>
    <t>Maksimaalne omaväärtus:</t>
  </si>
  <si>
    <t>Kooskõlaindeks (CI):</t>
  </si>
  <si>
    <t>Kriteerium</t>
  </si>
  <si>
    <t>Kvaliteet</t>
  </si>
  <si>
    <t>Kulutused</t>
  </si>
  <si>
    <t>Kaugus</t>
  </si>
  <si>
    <t>geom.kesk.</t>
  </si>
  <si>
    <t>norm.kaal</t>
  </si>
  <si>
    <t>Juhuslike maatriksite CI:</t>
  </si>
  <si>
    <t>Suhe:</t>
  </si>
  <si>
    <t>Aij  *</t>
  </si>
  <si>
    <t>Ajk  /</t>
  </si>
  <si>
    <t>Aik</t>
  </si>
  <si>
    <t>= 1</t>
  </si>
  <si>
    <t>Kolmikud</t>
  </si>
  <si>
    <t>logaritm</t>
  </si>
  <si>
    <t>Kolmiku viga kordades</t>
  </si>
  <si>
    <t>Erinevuste summa</t>
  </si>
  <si>
    <t>Kool</t>
  </si>
  <si>
    <t>A</t>
  </si>
  <si>
    <t>B</t>
  </si>
  <si>
    <t>C</t>
  </si>
  <si>
    <t>D</t>
  </si>
  <si>
    <t>pöördväärtus</t>
  </si>
  <si>
    <t>Kolmikute vigade geom. keskmine</t>
  </si>
  <si>
    <t>Vea vähendamiseks korruta algse tabeli arv leitud arvuga</t>
  </si>
  <si>
    <t>Suurim viga :</t>
  </si>
  <si>
    <t>Kogukaal</t>
  </si>
  <si>
    <t>Osakaal</t>
  </si>
  <si>
    <t>kvaliteet</t>
  </si>
  <si>
    <t>traditsioon</t>
  </si>
  <si>
    <t>õppejõud</t>
  </si>
  <si>
    <t>kaasõpilased</t>
  </si>
  <si>
    <t>õppematerjalid</t>
  </si>
  <si>
    <t>Alamkriteerium</t>
  </si>
  <si>
    <t>Traditsioon</t>
  </si>
  <si>
    <t>Õppejõu kvaliteet</t>
  </si>
  <si>
    <t>õppematerjalide kvaliteet</t>
  </si>
  <si>
    <t>õpilased</t>
  </si>
  <si>
    <t>õpilaste kvaliteet</t>
  </si>
  <si>
    <t>kaugus</t>
  </si>
  <si>
    <t>õpilane</t>
  </si>
  <si>
    <t>Kaalud</t>
  </si>
  <si>
    <t>Kvaliteedi alamkriteeriumide kaalud võrkmeetodil:</t>
  </si>
  <si>
    <t>Lõpp</t>
  </si>
  <si>
    <t>kaalud</t>
  </si>
  <si>
    <t>Kvaliteedi alamkriteeriumide omavahelised seosed</t>
  </si>
  <si>
    <t>max:</t>
  </si>
  <si>
    <t>kulutused</t>
  </si>
  <si>
    <t>materjalid</t>
  </si>
  <si>
    <t>Veakordajate logaritmitud absoluutväärtused</t>
  </si>
  <si>
    <t>STDEV.P</t>
  </si>
  <si>
    <t>Veakordajate standardhälve logaritmskaalal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</si>
</sst>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0.000"/>
    <numFmt numFmtId="181" formatCode="#\ 0.000"/>
    <numFmt numFmtId="182" formatCode="0.0%"/>
    <numFmt numFmtId="183" formatCode="0.0000"/>
    <numFmt numFmtId="184" formatCode="0.00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12" fontId="0" fillId="0" borderId="0" xfId="0" applyNumberFormat="1" applyFont="1" applyFill="1" applyBorder="1" applyAlignment="1">
      <alignment/>
    </xf>
    <xf numFmtId="12" fontId="0" fillId="0" borderId="0" xfId="0" applyNumberFormat="1" applyFont="1" applyBorder="1" applyAlignment="1">
      <alignment/>
    </xf>
    <xf numFmtId="1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0" fontId="1" fillId="0" borderId="0" xfId="55" applyFont="1">
      <alignment/>
      <protection/>
    </xf>
    <xf numFmtId="181" fontId="0" fillId="0" borderId="0" xfId="55" applyNumberFormat="1">
      <alignment/>
      <protection/>
    </xf>
    <xf numFmtId="180" fontId="1" fillId="0" borderId="0" xfId="55" applyNumberFormat="1" applyFont="1">
      <alignment/>
      <protection/>
    </xf>
    <xf numFmtId="180" fontId="1" fillId="33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2" fontId="0" fillId="34" borderId="11" xfId="0" applyNumberFormat="1" applyFill="1" applyBorder="1" applyAlignment="1">
      <alignment/>
    </xf>
    <xf numFmtId="12" fontId="0" fillId="35" borderId="12" xfId="0" applyNumberForma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12" fontId="0" fillId="35" borderId="11" xfId="0" applyNumberFormat="1" applyFill="1" applyBorder="1" applyAlignment="1">
      <alignment/>
    </xf>
    <xf numFmtId="12" fontId="0" fillId="37" borderId="12" xfId="0" applyNumberFormat="1" applyFill="1" applyBorder="1" applyAlignment="1">
      <alignment/>
    </xf>
    <xf numFmtId="12" fontId="0" fillId="0" borderId="12" xfId="0" applyNumberForma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180" fontId="4" fillId="0" borderId="0" xfId="55" applyNumberFormat="1" applyFont="1">
      <alignment/>
      <protection/>
    </xf>
    <xf numFmtId="180" fontId="5" fillId="0" borderId="0" xfId="55" applyNumberFormat="1" applyFont="1">
      <alignment/>
      <protection/>
    </xf>
    <xf numFmtId="12" fontId="0" fillId="0" borderId="14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5" xfId="0" applyNumberFormat="1" applyBorder="1" applyAlignment="1">
      <alignment/>
    </xf>
    <xf numFmtId="180" fontId="0" fillId="33" borderId="1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0" xfId="55">
      <alignment/>
      <protection/>
    </xf>
    <xf numFmtId="0" fontId="1" fillId="0" borderId="0" xfId="0" applyFont="1" applyAlignment="1">
      <alignment/>
    </xf>
    <xf numFmtId="12" fontId="0" fillId="0" borderId="0" xfId="55" applyNumberFormat="1">
      <alignment/>
      <protection/>
    </xf>
    <xf numFmtId="180" fontId="0" fillId="0" borderId="0" xfId="55" applyNumberFormat="1">
      <alignment/>
      <protection/>
    </xf>
    <xf numFmtId="0" fontId="4" fillId="0" borderId="0" xfId="55" applyFont="1">
      <alignment/>
      <protection/>
    </xf>
    <xf numFmtId="0" fontId="1" fillId="0" borderId="0" xfId="55" applyFont="1" applyAlignment="1">
      <alignment horizontal="right"/>
      <protection/>
    </xf>
    <xf numFmtId="12" fontId="0" fillId="0" borderId="0" xfId="0" applyNumberFormat="1" applyFill="1" applyBorder="1" applyAlignment="1">
      <alignment/>
    </xf>
    <xf numFmtId="180" fontId="1" fillId="33" borderId="0" xfId="55" applyNumberFormat="1" applyFont="1" applyFill="1">
      <alignment/>
      <protection/>
    </xf>
    <xf numFmtId="12" fontId="0" fillId="34" borderId="11" xfId="0" applyNumberFormat="1" applyFill="1" applyBorder="1" applyAlignment="1">
      <alignment horizontal="right"/>
    </xf>
    <xf numFmtId="12" fontId="0" fillId="35" borderId="12" xfId="0" applyNumberFormat="1" applyFill="1" applyBorder="1" applyAlignment="1">
      <alignment horizontal="center"/>
    </xf>
    <xf numFmtId="12" fontId="0" fillId="35" borderId="11" xfId="0" applyNumberFormat="1" applyFill="1" applyBorder="1" applyAlignment="1">
      <alignment horizontal="right"/>
    </xf>
    <xf numFmtId="180" fontId="0" fillId="37" borderId="12" xfId="0" applyNumberFormat="1" applyFill="1" applyBorder="1" applyAlignment="1">
      <alignment/>
    </xf>
    <xf numFmtId="180" fontId="0" fillId="0" borderId="12" xfId="0" applyNumberFormat="1" applyFill="1" applyBorder="1" applyAlignment="1">
      <alignment/>
    </xf>
    <xf numFmtId="12" fontId="0" fillId="35" borderId="18" xfId="0" applyNumberFormat="1" applyFill="1" applyBorder="1" applyAlignment="1">
      <alignment horizontal="right"/>
    </xf>
    <xf numFmtId="180" fontId="0" fillId="0" borderId="19" xfId="0" applyNumberFormat="1" applyBorder="1" applyAlignment="1">
      <alignment/>
    </xf>
    <xf numFmtId="180" fontId="0" fillId="0" borderId="19" xfId="0" applyNumberFormat="1" applyFill="1" applyBorder="1" applyAlignment="1">
      <alignment/>
    </xf>
    <xf numFmtId="180" fontId="0" fillId="38" borderId="19" xfId="0" applyNumberFormat="1" applyFill="1" applyBorder="1" applyAlignment="1">
      <alignment/>
    </xf>
    <xf numFmtId="180" fontId="0" fillId="0" borderId="20" xfId="0" applyNumberFormat="1" applyBorder="1" applyAlignment="1">
      <alignment/>
    </xf>
    <xf numFmtId="12" fontId="0" fillId="0" borderId="18" xfId="0" applyNumberFormat="1" applyBorder="1" applyAlignment="1">
      <alignment/>
    </xf>
    <xf numFmtId="12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2" fontId="0" fillId="34" borderId="11" xfId="0" applyNumberFormat="1" applyFont="1" applyFill="1" applyBorder="1" applyAlignment="1">
      <alignment horizontal="right"/>
    </xf>
    <xf numFmtId="12" fontId="0" fillId="35" borderId="12" xfId="0" applyNumberFormat="1" applyFont="1" applyFill="1" applyBorder="1" applyAlignment="1">
      <alignment horizontal="center"/>
    </xf>
    <xf numFmtId="12" fontId="0" fillId="35" borderId="11" xfId="0" applyNumberFormat="1" applyFont="1" applyFill="1" applyBorder="1" applyAlignment="1">
      <alignment horizontal="right"/>
    </xf>
    <xf numFmtId="12" fontId="0" fillId="37" borderId="12" xfId="0" applyNumberFormat="1" applyFont="1" applyFill="1" applyBorder="1" applyAlignment="1">
      <alignment/>
    </xf>
    <xf numFmtId="180" fontId="0" fillId="0" borderId="12" xfId="0" applyNumberFormat="1" applyFont="1" applyBorder="1" applyAlignment="1">
      <alignment/>
    </xf>
    <xf numFmtId="0" fontId="0" fillId="0" borderId="0" xfId="0" applyFont="1" applyAlignment="1">
      <alignment horizontal="right"/>
    </xf>
    <xf numFmtId="12" fontId="0" fillId="0" borderId="12" xfId="0" applyNumberFormat="1" applyFont="1" applyBorder="1" applyAlignment="1">
      <alignment/>
    </xf>
    <xf numFmtId="180" fontId="0" fillId="0" borderId="12" xfId="0" applyNumberFormat="1" applyFont="1" applyFill="1" applyBorder="1" applyAlignment="1">
      <alignment/>
    </xf>
    <xf numFmtId="12" fontId="0" fillId="35" borderId="18" xfId="0" applyNumberFormat="1" applyFont="1" applyFill="1" applyBorder="1" applyAlignment="1">
      <alignment horizontal="right"/>
    </xf>
    <xf numFmtId="12" fontId="0" fillId="0" borderId="19" xfId="0" applyNumberFormat="1" applyFont="1" applyBorder="1" applyAlignment="1">
      <alignment/>
    </xf>
    <xf numFmtId="12" fontId="0" fillId="0" borderId="19" xfId="0" applyNumberFormat="1" applyFont="1" applyFill="1" applyBorder="1" applyAlignment="1">
      <alignment/>
    </xf>
    <xf numFmtId="12" fontId="0" fillId="38" borderId="19" xfId="0" applyNumberFormat="1" applyFont="1" applyFill="1" applyBorder="1" applyAlignment="1">
      <alignment/>
    </xf>
    <xf numFmtId="181" fontId="0" fillId="0" borderId="0" xfId="55" applyNumberFormat="1" applyFont="1">
      <alignment/>
      <protection/>
    </xf>
    <xf numFmtId="12" fontId="0" fillId="0" borderId="0" xfId="0" applyNumberFormat="1" applyFont="1" applyAlignment="1">
      <alignment/>
    </xf>
    <xf numFmtId="12" fontId="0" fillId="34" borderId="21" xfId="0" applyNumberFormat="1" applyFont="1" applyFill="1" applyBorder="1" applyAlignment="1">
      <alignment horizontal="right"/>
    </xf>
    <xf numFmtId="12" fontId="0" fillId="35" borderId="21" xfId="0" applyNumberFormat="1" applyFont="1" applyFill="1" applyBorder="1" applyAlignment="1">
      <alignment horizontal="center"/>
    </xf>
    <xf numFmtId="0" fontId="0" fillId="36" borderId="21" xfId="0" applyFont="1" applyFill="1" applyBorder="1" applyAlignment="1">
      <alignment/>
    </xf>
    <xf numFmtId="12" fontId="0" fillId="35" borderId="22" xfId="0" applyNumberFormat="1" applyFont="1" applyFill="1" applyBorder="1" applyAlignment="1">
      <alignment horizontal="right"/>
    </xf>
    <xf numFmtId="13" fontId="0" fillId="37" borderId="23" xfId="0" applyNumberFormat="1" applyFont="1" applyFill="1" applyBorder="1" applyAlignment="1">
      <alignment/>
    </xf>
    <xf numFmtId="13" fontId="0" fillId="39" borderId="23" xfId="0" applyNumberFormat="1" applyFont="1" applyFill="1" applyBorder="1" applyAlignment="1">
      <alignment/>
    </xf>
    <xf numFmtId="13" fontId="0" fillId="36" borderId="23" xfId="0" applyNumberFormat="1" applyFont="1" applyFill="1" applyBorder="1" applyAlignment="1">
      <alignment/>
    </xf>
    <xf numFmtId="13" fontId="0" fillId="40" borderId="23" xfId="0" applyNumberFormat="1" applyFont="1" applyFill="1" applyBorder="1" applyAlignment="1">
      <alignment/>
    </xf>
    <xf numFmtId="180" fontId="0" fillId="0" borderId="23" xfId="0" applyNumberFormat="1" applyFont="1" applyBorder="1" applyAlignment="1">
      <alignment/>
    </xf>
    <xf numFmtId="180" fontId="0" fillId="0" borderId="24" xfId="0" applyNumberFormat="1" applyFont="1" applyBorder="1" applyAlignment="1">
      <alignment horizontal="left"/>
    </xf>
    <xf numFmtId="13" fontId="0" fillId="0" borderId="12" xfId="0" applyNumberFormat="1" applyFont="1" applyBorder="1" applyAlignment="1">
      <alignment/>
    </xf>
    <xf numFmtId="13" fontId="0" fillId="37" borderId="12" xfId="0" applyNumberFormat="1" applyFont="1" applyFill="1" applyBorder="1" applyAlignment="1">
      <alignment/>
    </xf>
    <xf numFmtId="13" fontId="0" fillId="41" borderId="12" xfId="0" applyNumberFormat="1" applyFont="1" applyFill="1" applyBorder="1" applyAlignment="1">
      <alignment/>
    </xf>
    <xf numFmtId="13" fontId="0" fillId="33" borderId="12" xfId="0" applyNumberFormat="1" applyFont="1" applyFill="1" applyBorder="1" applyAlignment="1">
      <alignment/>
    </xf>
    <xf numFmtId="180" fontId="0" fillId="0" borderId="13" xfId="0" applyNumberFormat="1" applyFont="1" applyBorder="1" applyAlignment="1">
      <alignment horizontal="left"/>
    </xf>
    <xf numFmtId="13" fontId="0" fillId="35" borderId="12" xfId="0" applyNumberFormat="1" applyFont="1" applyFill="1" applyBorder="1" applyAlignment="1">
      <alignment/>
    </xf>
    <xf numFmtId="13" fontId="0" fillId="0" borderId="19" xfId="0" applyNumberFormat="1" applyFont="1" applyBorder="1" applyAlignment="1">
      <alignment/>
    </xf>
    <xf numFmtId="13" fontId="0" fillId="0" borderId="19" xfId="0" applyNumberFormat="1" applyFont="1" applyFill="1" applyBorder="1" applyAlignment="1">
      <alignment/>
    </xf>
    <xf numFmtId="180" fontId="0" fillId="0" borderId="19" xfId="0" applyNumberFormat="1" applyFont="1" applyBorder="1" applyAlignment="1">
      <alignment/>
    </xf>
    <xf numFmtId="180" fontId="0" fillId="0" borderId="20" xfId="0" applyNumberFormat="1" applyFont="1" applyBorder="1" applyAlignment="1">
      <alignment horizontal="left"/>
    </xf>
    <xf numFmtId="12" fontId="0" fillId="0" borderId="18" xfId="0" applyNumberFormat="1" applyFont="1" applyBorder="1" applyAlignment="1">
      <alignment/>
    </xf>
    <xf numFmtId="12" fontId="0" fillId="0" borderId="16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7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55" applyFont="1">
      <alignment/>
      <protection/>
    </xf>
    <xf numFmtId="180" fontId="0" fillId="39" borderId="0" xfId="55" applyNumberFormat="1" applyFont="1" applyFill="1">
      <alignment/>
      <protection/>
    </xf>
    <xf numFmtId="180" fontId="0" fillId="41" borderId="0" xfId="55" applyNumberFormat="1" applyFont="1" applyFill="1">
      <alignment/>
      <protection/>
    </xf>
    <xf numFmtId="180" fontId="0" fillId="36" borderId="0" xfId="55" applyNumberFormat="1" applyFont="1" applyFill="1">
      <alignment/>
      <protection/>
    </xf>
    <xf numFmtId="180" fontId="0" fillId="0" borderId="0" xfId="55" applyNumberFormat="1" applyFont="1">
      <alignment/>
      <protection/>
    </xf>
    <xf numFmtId="180" fontId="0" fillId="33" borderId="0" xfId="55" applyNumberFormat="1" applyFont="1" applyFill="1">
      <alignment/>
      <protection/>
    </xf>
    <xf numFmtId="180" fontId="0" fillId="40" borderId="0" xfId="55" applyNumberFormat="1" applyFont="1" applyFill="1">
      <alignment/>
      <protection/>
    </xf>
    <xf numFmtId="180" fontId="0" fillId="35" borderId="0" xfId="55" applyNumberFormat="1" applyFont="1" applyFill="1">
      <alignment/>
      <protection/>
    </xf>
    <xf numFmtId="12" fontId="0" fillId="0" borderId="0" xfId="55" applyNumberFormat="1" applyFont="1">
      <alignment/>
      <protection/>
    </xf>
    <xf numFmtId="181" fontId="0" fillId="0" borderId="0" xfId="55" applyNumberFormat="1" applyFont="1" applyAlignment="1">
      <alignment horizontal="left"/>
      <protection/>
    </xf>
    <xf numFmtId="12" fontId="0" fillId="0" borderId="12" xfId="0" applyNumberFormat="1" applyFill="1" applyBorder="1" applyAlignment="1">
      <alignment/>
    </xf>
    <xf numFmtId="12" fontId="0" fillId="0" borderId="19" xfId="0" applyNumberFormat="1" applyBorder="1" applyAlignment="1">
      <alignment/>
    </xf>
    <xf numFmtId="12" fontId="0" fillId="0" borderId="19" xfId="0" applyNumberFormat="1" applyFill="1" applyBorder="1" applyAlignment="1">
      <alignment/>
    </xf>
    <xf numFmtId="12" fontId="0" fillId="0" borderId="18" xfId="0" applyNumberFormat="1" applyFill="1" applyBorder="1" applyAlignment="1">
      <alignment/>
    </xf>
    <xf numFmtId="12" fontId="0" fillId="0" borderId="20" xfId="0" applyNumberFormat="1" applyFill="1" applyBorder="1" applyAlignment="1">
      <alignment/>
    </xf>
    <xf numFmtId="0" fontId="0" fillId="0" borderId="25" xfId="0" applyBorder="1" applyAlignment="1">
      <alignment/>
    </xf>
    <xf numFmtId="180" fontId="0" fillId="0" borderId="16" xfId="0" applyNumberFormat="1" applyFill="1" applyBorder="1" applyAlignment="1">
      <alignment/>
    </xf>
    <xf numFmtId="180" fontId="0" fillId="0" borderId="10" xfId="0" applyNumberFormat="1" applyFill="1" applyBorder="1" applyAlignment="1">
      <alignment/>
    </xf>
    <xf numFmtId="180" fontId="0" fillId="0" borderId="17" xfId="0" applyNumberFormat="1" applyFill="1" applyBorder="1" applyAlignment="1">
      <alignment/>
    </xf>
    <xf numFmtId="180" fontId="0" fillId="0" borderId="18" xfId="0" applyNumberFormat="1" applyFill="1" applyBorder="1" applyAlignment="1">
      <alignment/>
    </xf>
    <xf numFmtId="180" fontId="6" fillId="0" borderId="0" xfId="0" applyNumberFormat="1" applyFont="1" applyAlignment="1">
      <alignment/>
    </xf>
    <xf numFmtId="180" fontId="0" fillId="0" borderId="14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0" xfId="0" applyNumberFormat="1" applyAlignment="1">
      <alignment/>
    </xf>
    <xf numFmtId="12" fontId="0" fillId="0" borderId="0" xfId="0" applyNumberFormat="1" applyFill="1" applyBorder="1" applyAlignment="1">
      <alignment horizontal="center"/>
    </xf>
    <xf numFmtId="180" fontId="0" fillId="0" borderId="15" xfId="0" applyNumberFormat="1" applyFill="1" applyBorder="1" applyAlignment="1">
      <alignment/>
    </xf>
    <xf numFmtId="12" fontId="0" fillId="0" borderId="25" xfId="0" applyNumberFormat="1" applyFill="1" applyBorder="1" applyAlignment="1">
      <alignment/>
    </xf>
    <xf numFmtId="180" fontId="0" fillId="0" borderId="26" xfId="0" applyNumberFormat="1" applyFill="1" applyBorder="1" applyAlignment="1">
      <alignment/>
    </xf>
    <xf numFmtId="12" fontId="0" fillId="0" borderId="18" xfId="0" applyNumberFormat="1" applyFill="1" applyBorder="1" applyAlignment="1">
      <alignment horizontal="center"/>
    </xf>
    <xf numFmtId="12" fontId="0" fillId="0" borderId="14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/>
    </xf>
    <xf numFmtId="0" fontId="7" fillId="0" borderId="0" xfId="0" applyFont="1" applyAlignment="1">
      <alignment/>
    </xf>
    <xf numFmtId="12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12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2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5" xfId="0" applyFont="1" applyBorder="1" applyAlignment="1">
      <alignment/>
    </xf>
    <xf numFmtId="12" fontId="8" fillId="0" borderId="18" xfId="0" applyNumberFormat="1" applyFont="1" applyFill="1" applyBorder="1" applyAlignment="1">
      <alignment/>
    </xf>
    <xf numFmtId="12" fontId="8" fillId="0" borderId="25" xfId="0" applyNumberFormat="1" applyFont="1" applyFill="1" applyBorder="1" applyAlignment="1">
      <alignment/>
    </xf>
    <xf numFmtId="12" fontId="8" fillId="0" borderId="25" xfId="0" applyNumberFormat="1" applyFont="1" applyFill="1" applyBorder="1" applyAlignment="1">
      <alignment horizontal="center"/>
    </xf>
    <xf numFmtId="12" fontId="8" fillId="0" borderId="20" xfId="0" applyNumberFormat="1" applyFont="1" applyFill="1" applyBorder="1" applyAlignment="1">
      <alignment/>
    </xf>
    <xf numFmtId="0" fontId="8" fillId="0" borderId="26" xfId="0" applyFont="1" applyBorder="1" applyAlignment="1">
      <alignment/>
    </xf>
    <xf numFmtId="180" fontId="9" fillId="0" borderId="14" xfId="0" applyNumberFormat="1" applyFont="1" applyFill="1" applyBorder="1" applyAlignment="1">
      <alignment/>
    </xf>
    <xf numFmtId="180" fontId="9" fillId="0" borderId="27" xfId="0" applyNumberFormat="1" applyFont="1" applyFill="1" applyBorder="1" applyAlignment="1">
      <alignment/>
    </xf>
    <xf numFmtId="180" fontId="9" fillId="0" borderId="15" xfId="0" applyNumberFormat="1" applyFont="1" applyFill="1" applyBorder="1" applyAlignment="1">
      <alignment/>
    </xf>
    <xf numFmtId="12" fontId="8" fillId="0" borderId="18" xfId="0" applyNumberFormat="1" applyFont="1" applyFill="1" applyBorder="1" applyAlignment="1">
      <alignment horizontal="center"/>
    </xf>
    <xf numFmtId="180" fontId="8" fillId="0" borderId="18" xfId="0" applyNumberFormat="1" applyFont="1" applyFill="1" applyBorder="1" applyAlignment="1">
      <alignment/>
    </xf>
    <xf numFmtId="180" fontId="8" fillId="0" borderId="25" xfId="0" applyNumberFormat="1" applyFont="1" applyFill="1" applyBorder="1" applyAlignment="1">
      <alignment/>
    </xf>
    <xf numFmtId="180" fontId="8" fillId="0" borderId="20" xfId="0" applyNumberFormat="1" applyFont="1" applyFill="1" applyBorder="1" applyAlignment="1">
      <alignment/>
    </xf>
    <xf numFmtId="180" fontId="8" fillId="0" borderId="0" xfId="0" applyNumberFormat="1" applyFont="1" applyBorder="1" applyAlignment="1">
      <alignment/>
    </xf>
    <xf numFmtId="180" fontId="10" fillId="0" borderId="0" xfId="0" applyNumberFormat="1" applyFont="1" applyBorder="1" applyAlignment="1">
      <alignment/>
    </xf>
    <xf numFmtId="12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Fill="1" applyBorder="1" applyAlignment="1">
      <alignment/>
    </xf>
    <xf numFmtId="180" fontId="8" fillId="0" borderId="27" xfId="0" applyNumberFormat="1" applyFont="1" applyFill="1" applyBorder="1" applyAlignment="1">
      <alignment/>
    </xf>
    <xf numFmtId="180" fontId="8" fillId="0" borderId="15" xfId="0" applyNumberFormat="1" applyFont="1" applyFill="1" applyBorder="1" applyAlignment="1">
      <alignment/>
    </xf>
    <xf numFmtId="0" fontId="8" fillId="0" borderId="16" xfId="0" applyFont="1" applyBorder="1" applyAlignment="1">
      <alignment horizontal="center"/>
    </xf>
    <xf numFmtId="180" fontId="8" fillId="0" borderId="16" xfId="0" applyNumberFormat="1" applyFont="1" applyFill="1" applyBorder="1" applyAlignment="1">
      <alignment/>
    </xf>
    <xf numFmtId="180" fontId="8" fillId="0" borderId="26" xfId="0" applyNumberFormat="1" applyFont="1" applyFill="1" applyBorder="1" applyAlignment="1">
      <alignment/>
    </xf>
    <xf numFmtId="180" fontId="8" fillId="0" borderId="17" xfId="0" applyNumberFormat="1" applyFont="1" applyFill="1" applyBorder="1" applyAlignment="1">
      <alignment/>
    </xf>
    <xf numFmtId="180" fontId="8" fillId="0" borderId="0" xfId="0" applyNumberFormat="1" applyFont="1" applyAlignment="1">
      <alignment/>
    </xf>
    <xf numFmtId="12" fontId="8" fillId="0" borderId="21" xfId="0" applyNumberFormat="1" applyFont="1" applyFill="1" applyBorder="1" applyAlignment="1">
      <alignment/>
    </xf>
    <xf numFmtId="12" fontId="8" fillId="0" borderId="28" xfId="0" applyNumberFormat="1" applyFont="1" applyFill="1" applyBorder="1" applyAlignment="1">
      <alignment/>
    </xf>
    <xf numFmtId="12" fontId="8" fillId="0" borderId="21" xfId="0" applyNumberFormat="1" applyFont="1" applyFill="1" applyBorder="1" applyAlignment="1">
      <alignment horizontal="center"/>
    </xf>
    <xf numFmtId="180" fontId="8" fillId="0" borderId="21" xfId="0" applyNumberFormat="1" applyFont="1" applyBorder="1" applyAlignment="1">
      <alignment/>
    </xf>
    <xf numFmtId="180" fontId="8" fillId="0" borderId="27" xfId="0" applyNumberFormat="1" applyFont="1" applyBorder="1" applyAlignment="1">
      <alignment/>
    </xf>
    <xf numFmtId="180" fontId="8" fillId="0" borderId="15" xfId="0" applyNumberFormat="1" applyFont="1" applyBorder="1" applyAlignment="1">
      <alignment/>
    </xf>
    <xf numFmtId="180" fontId="9" fillId="0" borderId="27" xfId="0" applyNumberFormat="1" applyFont="1" applyBorder="1" applyAlignment="1">
      <alignment/>
    </xf>
    <xf numFmtId="180" fontId="10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2" fontId="8" fillId="0" borderId="27" xfId="0" applyNumberFormat="1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180" fontId="8" fillId="0" borderId="26" xfId="0" applyNumberFormat="1" applyFont="1" applyBorder="1" applyAlignment="1">
      <alignment/>
    </xf>
    <xf numFmtId="180" fontId="8" fillId="0" borderId="10" xfId="0" applyNumberFormat="1" applyFont="1" applyBorder="1" applyAlignment="1">
      <alignment/>
    </xf>
    <xf numFmtId="180" fontId="8" fillId="0" borderId="17" xfId="0" applyNumberFormat="1" applyFont="1" applyBorder="1" applyAlignment="1">
      <alignment/>
    </xf>
    <xf numFmtId="180" fontId="9" fillId="0" borderId="26" xfId="0" applyNumberFormat="1" applyFont="1" applyBorder="1" applyAlignment="1">
      <alignment/>
    </xf>
    <xf numFmtId="12" fontId="8" fillId="0" borderId="0" xfId="0" applyNumberFormat="1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/>
    </xf>
    <xf numFmtId="13" fontId="0" fillId="37" borderId="12" xfId="0" applyNumberFormat="1" applyFill="1" applyBorder="1" applyAlignment="1">
      <alignment/>
    </xf>
    <xf numFmtId="13" fontId="0" fillId="0" borderId="12" xfId="0" applyNumberFormat="1" applyBorder="1" applyAlignment="1">
      <alignment/>
    </xf>
    <xf numFmtId="13" fontId="0" fillId="0" borderId="12" xfId="0" applyNumberFormat="1" applyFill="1" applyBorder="1" applyAlignment="1">
      <alignment/>
    </xf>
    <xf numFmtId="13" fontId="0" fillId="0" borderId="19" xfId="0" applyNumberFormat="1" applyBorder="1" applyAlignment="1">
      <alignment/>
    </xf>
    <xf numFmtId="13" fontId="0" fillId="0" borderId="19" xfId="0" applyNumberFormat="1" applyFill="1" applyBorder="1" applyAlignment="1">
      <alignment/>
    </xf>
    <xf numFmtId="0" fontId="11" fillId="0" borderId="0" xfId="0" applyFont="1" applyAlignment="1">
      <alignment/>
    </xf>
    <xf numFmtId="13" fontId="1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0" fontId="11" fillId="0" borderId="0" xfId="0" applyFont="1" applyAlignment="1">
      <alignment horizontal="justify" vertical="justify"/>
    </xf>
    <xf numFmtId="13" fontId="11" fillId="0" borderId="0" xfId="0" applyNumberFormat="1" applyFont="1" applyAlignment="1">
      <alignment/>
    </xf>
    <xf numFmtId="180" fontId="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2" fontId="0" fillId="0" borderId="0" xfId="0" applyNumberForma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 horizontal="left"/>
    </xf>
    <xf numFmtId="180" fontId="12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12" fontId="7" fillId="0" borderId="0" xfId="0" applyNumberFormat="1" applyFont="1" applyFill="1" applyBorder="1" applyAlignment="1">
      <alignment horizontal="right"/>
    </xf>
    <xf numFmtId="183" fontId="7" fillId="0" borderId="0" xfId="0" applyNumberFormat="1" applyFont="1" applyFill="1" applyBorder="1" applyAlignment="1">
      <alignment horizontal="left"/>
    </xf>
    <xf numFmtId="184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12" fontId="0" fillId="35" borderId="0" xfId="0" applyNumberFormat="1" applyFill="1" applyBorder="1" applyAlignment="1">
      <alignment horizontal="right"/>
    </xf>
    <xf numFmtId="180" fontId="0" fillId="37" borderId="0" xfId="0" applyNumberFormat="1" applyFill="1" applyBorder="1" applyAlignment="1">
      <alignment/>
    </xf>
    <xf numFmtId="12" fontId="0" fillId="35" borderId="14" xfId="0" applyNumberForma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aaty_meeto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5.8515625" style="0" customWidth="1"/>
    <col min="2" max="2" width="10.140625" style="0" customWidth="1"/>
    <col min="4" max="4" width="9.57421875" style="0" customWidth="1"/>
    <col min="5" max="5" width="10.140625" style="0" customWidth="1"/>
    <col min="6" max="6" width="11.57421875" style="0" customWidth="1"/>
    <col min="7" max="7" width="11.00390625" style="0" customWidth="1"/>
    <col min="8" max="9" width="10.00390625" style="0" customWidth="1"/>
  </cols>
  <sheetData>
    <row r="1" spans="1:10" s="3" customFormat="1" ht="21" customHeight="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s="3" customFormat="1" ht="12.75">
      <c r="A2" s="1"/>
      <c r="B2" s="1"/>
      <c r="C2" s="1"/>
      <c r="D2" s="1"/>
      <c r="E2" s="1"/>
      <c r="F2" s="1"/>
      <c r="G2" s="1"/>
      <c r="H2" s="1"/>
      <c r="I2" s="4"/>
      <c r="J2" s="5"/>
    </row>
    <row r="3" spans="1:10" s="3" customFormat="1" ht="12.75">
      <c r="A3" s="1"/>
      <c r="B3" s="1"/>
      <c r="C3" s="1"/>
      <c r="D3" s="1"/>
      <c r="E3" s="1"/>
      <c r="F3" s="1"/>
      <c r="G3" s="1"/>
      <c r="H3" s="1"/>
      <c r="I3" s="4"/>
      <c r="J3" s="5"/>
    </row>
    <row r="4" spans="1:10" s="3" customFormat="1" ht="12.75">
      <c r="A4" s="1"/>
      <c r="B4" s="1"/>
      <c r="C4" s="1"/>
      <c r="D4" s="1"/>
      <c r="E4" s="1"/>
      <c r="F4" s="1"/>
      <c r="G4" s="1"/>
      <c r="H4" s="1"/>
      <c r="I4" s="4"/>
      <c r="J4" s="5"/>
    </row>
    <row r="5" spans="1:10" s="3" customFormat="1" ht="12.75">
      <c r="A5" s="1"/>
      <c r="B5" s="1"/>
      <c r="C5" s="1"/>
      <c r="D5" s="1"/>
      <c r="E5" s="1"/>
      <c r="F5" s="1"/>
      <c r="G5" s="1"/>
      <c r="H5" s="1"/>
      <c r="I5" s="4"/>
      <c r="J5" s="5"/>
    </row>
    <row r="6" spans="1:10" s="3" customFormat="1" ht="12.75">
      <c r="A6" s="1"/>
      <c r="B6" s="1"/>
      <c r="C6" s="1"/>
      <c r="D6" s="1"/>
      <c r="E6" s="1"/>
      <c r="F6" s="1"/>
      <c r="G6" s="1"/>
      <c r="H6" s="1"/>
      <c r="I6" s="4"/>
      <c r="J6" s="5"/>
    </row>
    <row r="7" spans="1:10" s="3" customFormat="1" ht="12.75">
      <c r="A7" s="1"/>
      <c r="B7" s="1"/>
      <c r="C7" s="1"/>
      <c r="D7" s="1"/>
      <c r="E7" s="1"/>
      <c r="F7" s="1"/>
      <c r="G7" s="1"/>
      <c r="H7" s="1"/>
      <c r="I7" s="4"/>
      <c r="J7" s="5"/>
    </row>
    <row r="8" spans="1:10" s="3" customFormat="1" ht="12.75">
      <c r="A8" s="1"/>
      <c r="B8" s="1"/>
      <c r="C8" s="1"/>
      <c r="D8" s="1"/>
      <c r="E8" s="1"/>
      <c r="F8" s="1"/>
      <c r="G8" s="1"/>
      <c r="H8" s="1"/>
      <c r="I8" s="4"/>
      <c r="J8" s="5"/>
    </row>
    <row r="9" spans="1:10" ht="12.75">
      <c r="A9" s="6"/>
      <c r="B9" s="4"/>
      <c r="C9" s="4"/>
      <c r="D9" s="4"/>
      <c r="E9" s="4"/>
      <c r="F9" s="4"/>
      <c r="G9" s="4"/>
      <c r="H9" s="4"/>
      <c r="I9" s="4"/>
      <c r="J9" s="5"/>
    </row>
    <row r="10" spans="1:10" ht="12.75">
      <c r="A10" s="7"/>
      <c r="B10" s="5"/>
      <c r="C10" s="5"/>
      <c r="D10" s="5"/>
      <c r="E10" s="5"/>
      <c r="F10" s="5"/>
      <c r="G10" s="5"/>
      <c r="H10" s="5"/>
      <c r="I10" s="5"/>
      <c r="J10" s="7"/>
    </row>
    <row r="11" spans="1:10" ht="12.7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2.75">
      <c r="A12" s="7"/>
      <c r="B12" s="7"/>
      <c r="C12" s="7"/>
      <c r="D12" s="7"/>
      <c r="E12" s="7"/>
      <c r="F12" s="7"/>
      <c r="G12" s="7"/>
      <c r="H12" s="8"/>
      <c r="I12" s="7"/>
      <c r="J12" s="7"/>
    </row>
    <row r="17" spans="4:5" ht="12.75">
      <c r="D17" t="s">
        <v>0</v>
      </c>
      <c r="E17" t="s">
        <v>1</v>
      </c>
    </row>
    <row r="18" spans="4:5" ht="12.75">
      <c r="D18">
        <v>1</v>
      </c>
      <c r="E18">
        <v>0</v>
      </c>
    </row>
    <row r="19" spans="4:5" ht="12.75">
      <c r="D19">
        <v>2</v>
      </c>
      <c r="E19">
        <v>0</v>
      </c>
    </row>
    <row r="20" spans="4:5" ht="12.75">
      <c r="D20">
        <v>3</v>
      </c>
      <c r="E20">
        <v>0.58</v>
      </c>
    </row>
    <row r="21" spans="4:5" ht="12.75">
      <c r="D21">
        <v>4</v>
      </c>
      <c r="E21">
        <v>0.9</v>
      </c>
    </row>
    <row r="22" spans="4:5" ht="12.75">
      <c r="D22">
        <v>5</v>
      </c>
      <c r="E22">
        <v>1.12</v>
      </c>
    </row>
    <row r="23" spans="4:5" ht="12.75">
      <c r="D23">
        <v>6</v>
      </c>
      <c r="E23">
        <v>1.27</v>
      </c>
    </row>
    <row r="24" spans="4:5" ht="12.75">
      <c r="D24">
        <v>7</v>
      </c>
      <c r="E24">
        <v>1.32</v>
      </c>
    </row>
    <row r="25" spans="4:5" ht="12.75">
      <c r="D25">
        <v>8</v>
      </c>
      <c r="E25">
        <v>1.41</v>
      </c>
    </row>
    <row r="26" spans="4:5" ht="12.75">
      <c r="D26">
        <v>9</v>
      </c>
      <c r="E26">
        <v>1.45</v>
      </c>
    </row>
    <row r="27" spans="4:5" ht="12.75">
      <c r="D27">
        <v>10</v>
      </c>
      <c r="E27">
        <v>1.49</v>
      </c>
    </row>
  </sheetData>
  <sheetProtection/>
  <printOptions/>
  <pageMargins left="0.75" right="0.75" top="1" bottom="1" header="0.5" footer="0.5"/>
  <pageSetup horizontalDpi="120" verticalDpi="12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B1">
      <selection activeCell="J4" sqref="J4:J7"/>
    </sheetView>
  </sheetViews>
  <sheetFormatPr defaultColWidth="9.140625" defaultRowHeight="12.75"/>
  <cols>
    <col min="1" max="1" width="33.140625" style="0" customWidth="1"/>
    <col min="2" max="2" width="5.57421875" style="0" bestFit="1" customWidth="1"/>
    <col min="3" max="3" width="2.421875" style="0" customWidth="1"/>
    <col min="4" max="4" width="15.57421875" style="0" customWidth="1"/>
    <col min="5" max="5" width="9.28125" style="0" customWidth="1"/>
    <col min="6" max="6" width="8.57421875" style="0" customWidth="1"/>
    <col min="8" max="8" width="12.57421875" style="0" customWidth="1"/>
    <col min="12" max="12" width="4.7109375" style="0" bestFit="1" customWidth="1"/>
    <col min="13" max="16" width="5.140625" style="0" bestFit="1" customWidth="1"/>
  </cols>
  <sheetData>
    <row r="1" spans="1:3" ht="13.5" customHeight="1">
      <c r="A1" s="9" t="s">
        <v>2</v>
      </c>
      <c r="B1" s="9">
        <v>4</v>
      </c>
      <c r="C1" s="10"/>
    </row>
    <row r="2" spans="1:3" s="3" customFormat="1" ht="12.75">
      <c r="A2" s="11" t="s">
        <v>3</v>
      </c>
      <c r="B2" s="44">
        <f>I9</f>
        <v>4.265164403326973</v>
      </c>
      <c r="C2" s="11"/>
    </row>
    <row r="3" spans="1:16" s="3" customFormat="1" ht="13.5" thickBot="1">
      <c r="A3" s="11" t="s">
        <v>4</v>
      </c>
      <c r="B3" s="13">
        <f>(B2-veerge)/(veerge-1)</f>
        <v>0.08838813444232436</v>
      </c>
      <c r="C3" s="11"/>
      <c r="D3" s="14" t="s">
        <v>42</v>
      </c>
      <c r="E3" s="47" t="s">
        <v>33</v>
      </c>
      <c r="F3" s="47" t="s">
        <v>34</v>
      </c>
      <c r="G3" s="47" t="s">
        <v>41</v>
      </c>
      <c r="H3" s="50" t="s">
        <v>36</v>
      </c>
      <c r="I3" s="16" t="s">
        <v>9</v>
      </c>
      <c r="J3" s="17" t="s">
        <v>10</v>
      </c>
      <c r="K3"/>
      <c r="L3" s="3" t="s">
        <v>42</v>
      </c>
      <c r="M3" s="3" t="s">
        <v>33</v>
      </c>
      <c r="N3" s="3" t="s">
        <v>34</v>
      </c>
      <c r="O3" s="3" t="s">
        <v>41</v>
      </c>
      <c r="P3" s="3" t="s">
        <v>36</v>
      </c>
    </row>
    <row r="4" spans="1:16" s="3" customFormat="1" ht="14.25" thickBot="1" thickTop="1">
      <c r="A4" s="11" t="s">
        <v>11</v>
      </c>
      <c r="B4" s="11">
        <f>VLOOKUP(B1,CIjuh!$D$18:$E$27,2)</f>
        <v>0.9</v>
      </c>
      <c r="C4" s="11"/>
      <c r="D4" s="47" t="s">
        <v>33</v>
      </c>
      <c r="E4" s="48">
        <v>1</v>
      </c>
      <c r="F4" s="21">
        <v>3</v>
      </c>
      <c r="G4" s="21">
        <v>0.2</v>
      </c>
      <c r="H4" s="21">
        <v>5</v>
      </c>
      <c r="I4" s="21">
        <f>GEOMEAN($E4:H4)</f>
        <v>1.3160740129524926</v>
      </c>
      <c r="J4" s="22">
        <f>I4/$I$8</f>
        <v>0.2122844799587586</v>
      </c>
      <c r="K4" s="127">
        <f>J4/J8</f>
        <v>0.586680218094058</v>
      </c>
      <c r="L4" s="3" t="s">
        <v>33</v>
      </c>
      <c r="M4" s="3">
        <v>1</v>
      </c>
      <c r="N4" s="3">
        <v>3</v>
      </c>
      <c r="O4" s="3">
        <v>0.2</v>
      </c>
      <c r="P4" s="3">
        <v>5</v>
      </c>
    </row>
    <row r="5" spans="1:16" s="3" customFormat="1" ht="14.25" thickBot="1" thickTop="1">
      <c r="A5" s="11" t="s">
        <v>12</v>
      </c>
      <c r="B5" s="11">
        <f>B3/B4</f>
        <v>0.09820903826924929</v>
      </c>
      <c r="C5" s="11"/>
      <c r="D5" s="47" t="s">
        <v>34</v>
      </c>
      <c r="E5" s="21">
        <f>1/F4</f>
        <v>0.3333333333333333</v>
      </c>
      <c r="F5" s="48">
        <v>1</v>
      </c>
      <c r="G5" s="21">
        <v>0.14285714285714285</v>
      </c>
      <c r="H5" s="21">
        <v>3</v>
      </c>
      <c r="I5" s="21">
        <f>GEOMEAN($E5:H5)</f>
        <v>0.6147881529512643</v>
      </c>
      <c r="J5" s="22">
        <f>I5/$I$8</f>
        <v>0.0991661426710171</v>
      </c>
      <c r="K5" s="127">
        <f>J5/J8</f>
        <v>0.27406061065359766</v>
      </c>
      <c r="L5" s="3" t="s">
        <v>34</v>
      </c>
      <c r="M5" s="3">
        <v>0.3333333333333333</v>
      </c>
      <c r="N5" s="3">
        <v>1</v>
      </c>
      <c r="O5" s="3">
        <v>0.14285714285714285</v>
      </c>
      <c r="P5" s="3">
        <v>3</v>
      </c>
    </row>
    <row r="6" spans="1:16" s="3" customFormat="1" ht="14.25" customHeight="1" thickBot="1" thickTop="1">
      <c r="A6" s="23">
        <f>IF($B$5&gt;0.1,"Tegu ei ole stabiilse hinnangute süsteemiga","")</f>
      </c>
      <c r="B6" s="11"/>
      <c r="C6" s="11"/>
      <c r="D6" s="47" t="s">
        <v>41</v>
      </c>
      <c r="E6" s="21">
        <f>1/G4</f>
        <v>5</v>
      </c>
      <c r="F6" s="21">
        <f>1/G5</f>
        <v>7</v>
      </c>
      <c r="G6" s="48">
        <v>1</v>
      </c>
      <c r="H6" s="49">
        <v>7</v>
      </c>
      <c r="I6" s="21">
        <f>GEOMEAN($E6:H6)</f>
        <v>3.956320998414882</v>
      </c>
      <c r="J6" s="22">
        <f>I6/$I$8</f>
        <v>0.6381598127709077</v>
      </c>
      <c r="K6" s="127">
        <v>0</v>
      </c>
      <c r="L6" s="3" t="s">
        <v>41</v>
      </c>
      <c r="M6" s="3">
        <v>5</v>
      </c>
      <c r="N6" s="3">
        <v>7</v>
      </c>
      <c r="O6" s="3">
        <v>1</v>
      </c>
      <c r="P6" s="3">
        <v>7</v>
      </c>
    </row>
    <row r="7" spans="1:16" s="3" customFormat="1" ht="14.25" thickBot="1" thickTop="1">
      <c r="A7" s="24" t="str">
        <f>IF($B$5&gt;0.1,"","Tegu on stabiilse hinnangute süsteemiga")</f>
        <v>Tegu on stabiilse hinnangute süsteemiga</v>
      </c>
      <c r="B7" s="11"/>
      <c r="C7" s="11"/>
      <c r="D7" s="50" t="s">
        <v>36</v>
      </c>
      <c r="E7" s="51">
        <f>1/H4</f>
        <v>0.2</v>
      </c>
      <c r="F7" s="51">
        <f>1/H5</f>
        <v>0.3333333333333333</v>
      </c>
      <c r="G7" s="52">
        <f>1/H6</f>
        <v>0.14285714285714285</v>
      </c>
      <c r="H7" s="48">
        <v>1</v>
      </c>
      <c r="I7" s="51">
        <f>GEOMEAN($E7:H7)</f>
        <v>0.3123939936920256</v>
      </c>
      <c r="J7" s="54">
        <f>I7/$I$8</f>
        <v>0.05038956459931653</v>
      </c>
      <c r="K7" s="127">
        <f>J7/J8</f>
        <v>0.13925917125234447</v>
      </c>
      <c r="L7" s="3" t="s">
        <v>36</v>
      </c>
      <c r="M7" s="3">
        <v>0.2</v>
      </c>
      <c r="N7" s="3">
        <v>0.3333333333333333</v>
      </c>
      <c r="O7" s="3">
        <v>0.14285714285714285</v>
      </c>
      <c r="P7" s="3">
        <v>1</v>
      </c>
    </row>
    <row r="8" spans="4:10" s="3" customFormat="1" ht="13.5" thickTop="1">
      <c r="D8" s="55"/>
      <c r="E8" s="51">
        <f>SUM(E$4:E7)</f>
        <v>6.533333333333333</v>
      </c>
      <c r="F8" s="51">
        <f>SUM(F$4:F7)</f>
        <v>11.333333333333334</v>
      </c>
      <c r="G8" s="51">
        <f>SUM(G$4:G7)</f>
        <v>1.4857142857142858</v>
      </c>
      <c r="H8" s="51">
        <f>SUM(H$4:H7)</f>
        <v>16</v>
      </c>
      <c r="I8" s="51">
        <f>SUM(I$4:I7)</f>
        <v>6.199577158010665</v>
      </c>
      <c r="J8" s="54">
        <f>SUM(J$4:J7)-J6</f>
        <v>0.36184018722909217</v>
      </c>
    </row>
    <row r="9" spans="1:10" s="3" customFormat="1" ht="12.75">
      <c r="A9"/>
      <c r="B9"/>
      <c r="C9"/>
      <c r="D9" s="56"/>
      <c r="E9" s="31">
        <f>E8*J4</f>
        <v>1.3869252690638896</v>
      </c>
      <c r="F9" s="31">
        <f>F8*J5</f>
        <v>1.1238829502715273</v>
      </c>
      <c r="G9" s="31">
        <f>G8*J6</f>
        <v>0.9481231504024915</v>
      </c>
      <c r="H9" s="31">
        <f>H8*J7</f>
        <v>0.8062330335890645</v>
      </c>
      <c r="I9" s="28">
        <f>SUM($E9:H9)</f>
        <v>4.265164403326973</v>
      </c>
      <c r="J9" s="57"/>
    </row>
    <row r="10" spans="4:10" s="3" customFormat="1" ht="12.75">
      <c r="D10" s="58"/>
      <c r="E10" s="58"/>
      <c r="F10" s="26"/>
      <c r="G10" s="58"/>
      <c r="H10" s="58"/>
      <c r="I10" s="59"/>
      <c r="J10" s="58"/>
    </row>
    <row r="11" spans="4:10" ht="12.75">
      <c r="D11" s="34"/>
      <c r="E11" s="3"/>
      <c r="F11" s="3"/>
      <c r="G11" s="3"/>
      <c r="H11" s="3"/>
      <c r="I11" s="3"/>
      <c r="J11" s="3"/>
    </row>
    <row r="12" spans="4:8" ht="12.75">
      <c r="D12" s="35" t="s">
        <v>13</v>
      </c>
      <c r="E12" s="35" t="s">
        <v>14</v>
      </c>
      <c r="F12" s="35" t="s">
        <v>15</v>
      </c>
      <c r="G12" s="36" t="s">
        <v>16</v>
      </c>
      <c r="H12" t="s">
        <v>26</v>
      </c>
    </row>
    <row r="13" spans="4:10" ht="12.75">
      <c r="D13" s="37"/>
      <c r="E13" s="9" t="s">
        <v>17</v>
      </c>
      <c r="F13" s="37"/>
      <c r="G13" s="37"/>
      <c r="H13" s="37"/>
      <c r="I13" s="38" t="s">
        <v>18</v>
      </c>
      <c r="J13" s="9" t="s">
        <v>19</v>
      </c>
    </row>
    <row r="14" spans="4:11" ht="12.75">
      <c r="D14" s="40">
        <f>$F$4</f>
        <v>3</v>
      </c>
      <c r="E14" s="40">
        <f>$G$5</f>
        <v>0.14285714285714285</v>
      </c>
      <c r="F14" s="40">
        <f>$G$4</f>
        <v>0.2</v>
      </c>
      <c r="G14" s="40">
        <f>D14*E14/F14</f>
        <v>2.142857142857143</v>
      </c>
      <c r="H14" s="40">
        <f>1/G14</f>
        <v>0.4666666666666667</v>
      </c>
      <c r="I14" s="40">
        <f>LN(D14)+LN(E14)-LN(F14)</f>
        <v>0.7621400520468966</v>
      </c>
      <c r="J14" s="40">
        <f>EXP(ABS(I14))</f>
        <v>2.1428571428571423</v>
      </c>
      <c r="K14" s="41" t="str">
        <f aca="true" t="shared" si="0" ref="K14:K23">IF($K$24=J14,"Suurim"," ")</f>
        <v> </v>
      </c>
    </row>
    <row r="15" spans="4:11" ht="12.75">
      <c r="D15" s="40">
        <f>F4</f>
        <v>3</v>
      </c>
      <c r="E15" s="40">
        <f>H5</f>
        <v>3</v>
      </c>
      <c r="F15" s="40">
        <f>H4</f>
        <v>5</v>
      </c>
      <c r="G15" s="40">
        <f>D15*E15/F15</f>
        <v>1.8</v>
      </c>
      <c r="H15" s="40">
        <f>1/G15</f>
        <v>0.5555555555555556</v>
      </c>
      <c r="I15" s="40">
        <f>LN(D15)+LN(E15)-LN(F15)</f>
        <v>0.5877866649021193</v>
      </c>
      <c r="J15" s="40">
        <f>EXP(ABS(I15))</f>
        <v>1.8000000000000005</v>
      </c>
      <c r="K15" s="41" t="str">
        <f t="shared" si="0"/>
        <v> </v>
      </c>
    </row>
    <row r="16" spans="4:11" ht="12.75">
      <c r="D16" s="40">
        <f>G4</f>
        <v>0.2</v>
      </c>
      <c r="E16" s="40">
        <f>H6</f>
        <v>7</v>
      </c>
      <c r="F16" s="40">
        <f>H4</f>
        <v>5</v>
      </c>
      <c r="G16" s="40">
        <f>D16*E16/F16</f>
        <v>0.28</v>
      </c>
      <c r="H16" s="40">
        <f>1/G16</f>
        <v>3.571428571428571</v>
      </c>
      <c r="I16" s="40">
        <f>LN(D16)+LN(E16)-LN(F16)</f>
        <v>-1.2729656758128873</v>
      </c>
      <c r="J16" s="40">
        <f>EXP(ABS(I16))</f>
        <v>3.571428571428571</v>
      </c>
      <c r="K16" s="41" t="str">
        <f t="shared" si="0"/>
        <v>Suurim</v>
      </c>
    </row>
    <row r="17" spans="4:11" ht="12.75">
      <c r="D17" s="40">
        <f>G5</f>
        <v>0.14285714285714285</v>
      </c>
      <c r="E17" s="40">
        <f>H6</f>
        <v>7</v>
      </c>
      <c r="F17" s="40">
        <f>H5</f>
        <v>3</v>
      </c>
      <c r="G17" s="40">
        <f>D17*E17/F17</f>
        <v>0.3333333333333333</v>
      </c>
      <c r="H17" s="40">
        <f>1/G17</f>
        <v>3</v>
      </c>
      <c r="I17" s="40">
        <f>LN(D17)+LN(E17)-LN(F17)</f>
        <v>-1.09861228866811</v>
      </c>
      <c r="J17" s="40">
        <f>EXP(ABS(I17))</f>
        <v>3.000000000000001</v>
      </c>
      <c r="K17" s="41" t="str">
        <f t="shared" si="0"/>
        <v> </v>
      </c>
    </row>
    <row r="18" spans="4:11" ht="12.75">
      <c r="D18" s="39"/>
      <c r="E18" s="39"/>
      <c r="F18" s="39"/>
      <c r="G18" s="39"/>
      <c r="H18" s="40"/>
      <c r="I18" s="40"/>
      <c r="J18" s="40"/>
      <c r="K18" s="41" t="str">
        <f t="shared" si="0"/>
        <v> </v>
      </c>
    </row>
    <row r="19" spans="4:11" ht="12.75">
      <c r="D19" s="39"/>
      <c r="E19" s="39"/>
      <c r="F19" s="39"/>
      <c r="G19" s="39"/>
      <c r="H19" s="39"/>
      <c r="I19" s="40"/>
      <c r="J19" s="40"/>
      <c r="K19" s="41" t="str">
        <f t="shared" si="0"/>
        <v> </v>
      </c>
    </row>
    <row r="20" spans="4:11" ht="12.75">
      <c r="D20" s="39"/>
      <c r="E20" s="39"/>
      <c r="F20" s="39"/>
      <c r="G20" s="39"/>
      <c r="H20" s="39"/>
      <c r="I20" s="40"/>
      <c r="J20" s="40"/>
      <c r="K20" s="41" t="str">
        <f t="shared" si="0"/>
        <v> </v>
      </c>
    </row>
    <row r="21" spans="4:11" ht="12.75">
      <c r="D21" s="39"/>
      <c r="E21" s="39"/>
      <c r="F21" s="39"/>
      <c r="G21" s="39"/>
      <c r="H21" s="39"/>
      <c r="I21" s="40"/>
      <c r="J21" s="40"/>
      <c r="K21" s="41" t="str">
        <f t="shared" si="0"/>
        <v> </v>
      </c>
    </row>
    <row r="22" spans="4:11" ht="12.75">
      <c r="D22" s="39"/>
      <c r="E22" s="39"/>
      <c r="F22" s="39"/>
      <c r="G22" s="39"/>
      <c r="H22" s="39"/>
      <c r="I22" s="40"/>
      <c r="J22" s="40"/>
      <c r="K22" s="41" t="str">
        <f t="shared" si="0"/>
        <v> </v>
      </c>
    </row>
    <row r="23" spans="4:11" ht="12.75">
      <c r="D23" s="39"/>
      <c r="E23" s="39"/>
      <c r="F23" s="39"/>
      <c r="G23" s="39"/>
      <c r="H23" s="39"/>
      <c r="I23" s="40"/>
      <c r="J23" s="40"/>
      <c r="K23" s="41" t="str">
        <f t="shared" si="0"/>
        <v> </v>
      </c>
    </row>
    <row r="24" spans="4:11" ht="12.75">
      <c r="D24" s="37"/>
      <c r="E24" s="37"/>
      <c r="F24" s="37"/>
      <c r="G24" s="37"/>
      <c r="H24" s="37"/>
      <c r="I24" s="42" t="s">
        <v>27</v>
      </c>
      <c r="J24" s="40">
        <f>GEOMEAN(J14:J17)</f>
        <v>2.53546276418555</v>
      </c>
      <c r="K24" s="10">
        <f>MAX(J14:J23)</f>
        <v>3.571428571428571</v>
      </c>
    </row>
    <row r="26" spans="1:10" ht="12.75">
      <c r="A26" s="60"/>
      <c r="B26" s="60"/>
      <c r="C26" s="60"/>
      <c r="D26" s="38" t="s">
        <v>28</v>
      </c>
      <c r="E26" s="60"/>
      <c r="F26" s="60"/>
      <c r="G26" s="60"/>
      <c r="H26" s="60"/>
      <c r="I26" s="60"/>
      <c r="J26" s="60"/>
    </row>
    <row r="27" spans="1:10" ht="13.5" thickBot="1">
      <c r="A27" s="60"/>
      <c r="B27" s="61">
        <f>MAX(E28:H31)</f>
        <v>3.2732683535398857</v>
      </c>
      <c r="C27" s="60"/>
      <c r="D27" s="14" t="s">
        <v>42</v>
      </c>
      <c r="E27" s="47" t="s">
        <v>33</v>
      </c>
      <c r="F27" s="47" t="s">
        <v>34</v>
      </c>
      <c r="G27" s="47" t="s">
        <v>41</v>
      </c>
      <c r="H27" s="50" t="s">
        <v>36</v>
      </c>
      <c r="I27" s="60"/>
      <c r="J27" s="60"/>
    </row>
    <row r="28" spans="1:10" ht="14.25" thickBot="1" thickTop="1">
      <c r="A28" s="60"/>
      <c r="B28" s="61">
        <f>1/MIN(E28:H31)</f>
        <v>2.32379000772445</v>
      </c>
      <c r="C28" s="60"/>
      <c r="D28" s="47" t="s">
        <v>33</v>
      </c>
      <c r="E28" s="65"/>
      <c r="F28" s="21">
        <f>1/GEOMEAN(G14:G15)</f>
        <v>0.5091750772173156</v>
      </c>
      <c r="G28" s="66">
        <f>1/GEOMEAN(H14,G16)</f>
        <v>2.76641667586244</v>
      </c>
      <c r="H28" s="66">
        <f>1/GEOMEAN(H15:H16)</f>
        <v>0.709929573971954</v>
      </c>
      <c r="I28" s="60"/>
      <c r="J28" s="60"/>
    </row>
    <row r="29" spans="1:10" ht="14.25" thickBot="1" thickTop="1">
      <c r="A29" s="67" t="s">
        <v>29</v>
      </c>
      <c r="B29" s="61">
        <f>MAX(B27:B28)</f>
        <v>3.2732683535398857</v>
      </c>
      <c r="C29" s="60"/>
      <c r="D29" s="47" t="s">
        <v>34</v>
      </c>
      <c r="E29" s="68"/>
      <c r="F29" s="65"/>
      <c r="G29" s="66">
        <f>1/GEOMEAN(G14,G17)</f>
        <v>1.1832159566199232</v>
      </c>
      <c r="H29" s="66">
        <f>1/GEOMEAN(G15,H17)</f>
        <v>0.4303314829119352</v>
      </c>
      <c r="I29" s="60"/>
      <c r="J29" s="60"/>
    </row>
    <row r="30" spans="1:10" ht="14.25" thickBot="1" thickTop="1">
      <c r="A30" s="60"/>
      <c r="B30" s="60"/>
      <c r="C30" s="60"/>
      <c r="D30" s="47" t="s">
        <v>41</v>
      </c>
      <c r="E30" s="68"/>
      <c r="F30" s="68"/>
      <c r="G30" s="65"/>
      <c r="H30" s="69">
        <f>1/GEOMEAN(G16:G17)</f>
        <v>3.2732683535398857</v>
      </c>
      <c r="I30" s="60"/>
      <c r="J30" s="60"/>
    </row>
    <row r="31" spans="1:10" ht="14.25" thickBot="1" thickTop="1">
      <c r="A31" s="60"/>
      <c r="B31" s="60"/>
      <c r="C31" s="60"/>
      <c r="D31" s="50" t="s">
        <v>36</v>
      </c>
      <c r="E31" s="71"/>
      <c r="F31" s="71"/>
      <c r="G31" s="72"/>
      <c r="H31" s="48"/>
      <c r="I31" s="60"/>
      <c r="J31" s="60"/>
    </row>
    <row r="32" spans="1:10" ht="13.5" thickTop="1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4:8" ht="13.5" thickBot="1">
      <c r="D33" s="14" t="s">
        <v>42</v>
      </c>
      <c r="E33" s="47" t="s">
        <v>33</v>
      </c>
      <c r="F33" s="47" t="s">
        <v>34</v>
      </c>
      <c r="G33" s="47" t="s">
        <v>41</v>
      </c>
      <c r="H33" s="50" t="s">
        <v>36</v>
      </c>
    </row>
    <row r="34" spans="4:8" ht="14.25" thickBot="1" thickTop="1">
      <c r="D34" s="47" t="s">
        <v>33</v>
      </c>
      <c r="E34" s="65"/>
      <c r="F34" s="21">
        <f>IF(ABS(LN(F28))=LN($B$29),F28*F4,)</f>
        <v>0</v>
      </c>
      <c r="G34" s="21">
        <f>IF(ABS(LN(G28))=LN($B$29),G28*G4,)</f>
        <v>0</v>
      </c>
      <c r="H34" s="21">
        <f>IF(ABS(LN(H28))=LN($B$29),H28*H4,)</f>
        <v>0</v>
      </c>
    </row>
    <row r="35" spans="4:8" ht="14.25" thickBot="1" thickTop="1">
      <c r="D35" s="47" t="s">
        <v>34</v>
      </c>
      <c r="E35" s="68"/>
      <c r="F35" s="65"/>
      <c r="G35" s="21">
        <f>IF(ABS(LN(G29))=LN($B$29),G29*G5,)</f>
        <v>0</v>
      </c>
      <c r="H35" s="21">
        <f>IF(ABS(LN(H29))=LN($B$29),H29*H5,)</f>
        <v>0</v>
      </c>
    </row>
    <row r="36" spans="4:8" ht="14.25" thickBot="1" thickTop="1">
      <c r="D36" s="47" t="s">
        <v>41</v>
      </c>
      <c r="E36" s="68"/>
      <c r="F36" s="68"/>
      <c r="G36" s="65"/>
      <c r="H36" s="21">
        <f>IF(ABS(LN(H30))=LN($B$29),H30*H6,)</f>
        <v>22.9128784747792</v>
      </c>
    </row>
    <row r="37" spans="4:8" ht="14.25" thickBot="1" thickTop="1">
      <c r="D37" s="50" t="s">
        <v>36</v>
      </c>
      <c r="E37" s="71"/>
      <c r="F37" s="71"/>
      <c r="G37" s="72"/>
      <c r="H37" s="48"/>
    </row>
    <row r="38" ht="13.5" thickTop="1"/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C1">
      <selection activeCell="J4" sqref="J4:J7"/>
    </sheetView>
  </sheetViews>
  <sheetFormatPr defaultColWidth="9.140625" defaultRowHeight="12.75"/>
  <cols>
    <col min="1" max="1" width="33.140625" style="0" customWidth="1"/>
    <col min="2" max="2" width="5.57421875" style="0" bestFit="1" customWidth="1"/>
    <col min="3" max="3" width="2.421875" style="0" customWidth="1"/>
    <col min="4" max="4" width="20.28125" style="0" customWidth="1"/>
    <col min="5" max="5" width="9.28125" style="0" customWidth="1"/>
    <col min="6" max="6" width="8.57421875" style="0" customWidth="1"/>
    <col min="8" max="8" width="12.57421875" style="0" customWidth="1"/>
    <col min="12" max="12" width="4.7109375" style="0" bestFit="1" customWidth="1"/>
    <col min="13" max="16" width="5.140625" style="0" bestFit="1" customWidth="1"/>
  </cols>
  <sheetData>
    <row r="1" spans="1:3" ht="13.5" customHeight="1">
      <c r="A1" s="9" t="s">
        <v>2</v>
      </c>
      <c r="B1" s="9">
        <v>4</v>
      </c>
      <c r="C1" s="10"/>
    </row>
    <row r="2" spans="1:3" s="3" customFormat="1" ht="12.75">
      <c r="A2" s="11" t="s">
        <v>3</v>
      </c>
      <c r="B2" s="44">
        <f>I9</f>
        <v>4.120866323219456</v>
      </c>
      <c r="C2" s="11"/>
    </row>
    <row r="3" spans="1:16" s="3" customFormat="1" ht="13.5" thickBot="1">
      <c r="A3" s="11" t="s">
        <v>4</v>
      </c>
      <c r="B3" s="13">
        <f>(B2-veerge)/(veerge-1)</f>
        <v>0.04028877440648534</v>
      </c>
      <c r="C3" s="11"/>
      <c r="D3" s="14" t="s">
        <v>40</v>
      </c>
      <c r="E3" s="47" t="s">
        <v>33</v>
      </c>
      <c r="F3" s="47" t="s">
        <v>34</v>
      </c>
      <c r="G3" s="47" t="s">
        <v>41</v>
      </c>
      <c r="H3" s="50" t="s">
        <v>36</v>
      </c>
      <c r="I3" s="16" t="s">
        <v>9</v>
      </c>
      <c r="J3" s="17" t="s">
        <v>10</v>
      </c>
      <c r="K3"/>
      <c r="L3" s="3" t="s">
        <v>40</v>
      </c>
      <c r="M3" s="3" t="s">
        <v>33</v>
      </c>
      <c r="N3" s="3" t="s">
        <v>34</v>
      </c>
      <c r="O3" s="3" t="s">
        <v>41</v>
      </c>
      <c r="P3" s="3" t="s">
        <v>36</v>
      </c>
    </row>
    <row r="4" spans="1:16" s="3" customFormat="1" ht="14.25" thickBot="1" thickTop="1">
      <c r="A4" s="11" t="s">
        <v>11</v>
      </c>
      <c r="B4" s="11">
        <f>VLOOKUP(B1,CIjuh!$D$18:$E$27,2)</f>
        <v>0.9</v>
      </c>
      <c r="C4" s="11"/>
      <c r="D4" s="47" t="s">
        <v>33</v>
      </c>
      <c r="E4" s="48">
        <v>1</v>
      </c>
      <c r="F4" s="21">
        <v>0.2</v>
      </c>
      <c r="G4" s="21">
        <v>5</v>
      </c>
      <c r="H4" s="21">
        <v>0.5</v>
      </c>
      <c r="I4" s="21">
        <f>GEOMEAN($E4:H4)</f>
        <v>0.8408964152537145</v>
      </c>
      <c r="J4" s="22">
        <f>I4/$I$8</f>
        <v>0.14116815525815526</v>
      </c>
      <c r="K4" s="127">
        <f>J4/J8</f>
        <v>0.1874105008372945</v>
      </c>
      <c r="L4" s="3" t="s">
        <v>33</v>
      </c>
      <c r="M4" s="3">
        <v>1</v>
      </c>
      <c r="N4" s="3">
        <v>0.2</v>
      </c>
      <c r="O4" s="3">
        <v>5</v>
      </c>
      <c r="P4" s="3">
        <v>0.5</v>
      </c>
    </row>
    <row r="5" spans="1:16" s="3" customFormat="1" ht="14.25" thickBot="1" thickTop="1">
      <c r="A5" s="11" t="s">
        <v>12</v>
      </c>
      <c r="B5" s="11">
        <f>B3/B4</f>
        <v>0.04476530489609482</v>
      </c>
      <c r="C5" s="11"/>
      <c r="D5" s="47" t="s">
        <v>34</v>
      </c>
      <c r="E5" s="21">
        <f>1/F4</f>
        <v>5</v>
      </c>
      <c r="F5" s="48">
        <v>1</v>
      </c>
      <c r="G5" s="21">
        <v>9</v>
      </c>
      <c r="H5" s="21">
        <v>3</v>
      </c>
      <c r="I5" s="21">
        <f>GEOMEAN($E5:H5)</f>
        <v>3.4086580994024978</v>
      </c>
      <c r="J5" s="22">
        <f>I5/$I$8</f>
        <v>0.5722392997159286</v>
      </c>
      <c r="K5" s="127">
        <f>J5/J8</f>
        <v>0.7596872932314485</v>
      </c>
      <c r="L5" s="3" t="s">
        <v>34</v>
      </c>
      <c r="M5" s="3">
        <v>5</v>
      </c>
      <c r="N5" s="3">
        <v>1</v>
      </c>
      <c r="O5" s="3">
        <v>9</v>
      </c>
      <c r="P5" s="3">
        <v>3</v>
      </c>
    </row>
    <row r="6" spans="1:16" s="3" customFormat="1" ht="14.25" customHeight="1" thickBot="1" thickTop="1">
      <c r="A6" s="23">
        <f>IF($B$5&gt;0.1,"Tegu ei ole stabiilse hinnangute süsteemiga","")</f>
      </c>
      <c r="B6" s="11"/>
      <c r="C6" s="11"/>
      <c r="D6" s="47" t="s">
        <v>41</v>
      </c>
      <c r="E6" s="21">
        <f>1/G4</f>
        <v>0.2</v>
      </c>
      <c r="F6" s="21">
        <f>1/G5</f>
        <v>0.1111111111111111</v>
      </c>
      <c r="G6" s="48">
        <v>1</v>
      </c>
      <c r="H6" s="49">
        <v>0.14285714285714285</v>
      </c>
      <c r="I6" s="21">
        <f>GEOMEAN($E6:H6)</f>
        <v>0.23736810439041953</v>
      </c>
      <c r="J6" s="22">
        <f>I6/$I$8</f>
        <v>0.03984892408396164</v>
      </c>
      <c r="K6" s="127">
        <f>J6/J8</f>
        <v>0.052902205931256906</v>
      </c>
      <c r="L6" s="3" t="s">
        <v>41</v>
      </c>
      <c r="M6" s="3">
        <v>0.2</v>
      </c>
      <c r="N6" s="3">
        <v>0.1111111111111111</v>
      </c>
      <c r="O6" s="3">
        <v>1</v>
      </c>
      <c r="P6" s="3">
        <v>0.14285714285714285</v>
      </c>
    </row>
    <row r="7" spans="1:16" s="3" customFormat="1" ht="14.25" thickBot="1" thickTop="1">
      <c r="A7" s="24" t="str">
        <f>IF($B$5&gt;0.1,"","Tegu on stabiilse hinnangute süsteemiga")</f>
        <v>Tegu on stabiilse hinnangute süsteemiga</v>
      </c>
      <c r="B7" s="11"/>
      <c r="C7" s="11"/>
      <c r="D7" s="50" t="s">
        <v>36</v>
      </c>
      <c r="E7" s="51">
        <f>1/H4</f>
        <v>2</v>
      </c>
      <c r="F7" s="51">
        <f>1/H5</f>
        <v>0.3333333333333333</v>
      </c>
      <c r="G7" s="52">
        <f>1/H6</f>
        <v>7</v>
      </c>
      <c r="H7" s="48">
        <v>1</v>
      </c>
      <c r="I7" s="51">
        <f>GEOMEAN($E7:H7)</f>
        <v>1.4697778401749315</v>
      </c>
      <c r="J7" s="54">
        <f>I7/$I$8</f>
        <v>0.24674362094195446</v>
      </c>
      <c r="K7" s="127">
        <v>0</v>
      </c>
      <c r="L7" s="3" t="s">
        <v>36</v>
      </c>
      <c r="M7" s="3">
        <v>2</v>
      </c>
      <c r="N7" s="3">
        <v>0.3333333333333333</v>
      </c>
      <c r="O7" s="3">
        <v>7</v>
      </c>
      <c r="P7" s="3">
        <v>1</v>
      </c>
    </row>
    <row r="8" spans="4:10" s="3" customFormat="1" ht="13.5" thickTop="1">
      <c r="D8" s="55"/>
      <c r="E8" s="51">
        <f>SUM(E$4:E7)</f>
        <v>8.2</v>
      </c>
      <c r="F8" s="51">
        <f>SUM(F$4:F7)</f>
        <v>1.6444444444444444</v>
      </c>
      <c r="G8" s="51">
        <f>SUM(G$4:G7)</f>
        <v>22</v>
      </c>
      <c r="H8" s="51">
        <f>SUM(H$4:H7)</f>
        <v>4.642857142857142</v>
      </c>
      <c r="I8" s="51">
        <f>SUM(I$4:I7)</f>
        <v>5.9567004592215635</v>
      </c>
      <c r="J8" s="54">
        <f>SUM(J$4:J7)-J7</f>
        <v>0.7532563790580455</v>
      </c>
    </row>
    <row r="9" spans="1:10" s="3" customFormat="1" ht="12.75">
      <c r="A9"/>
      <c r="B9"/>
      <c r="C9"/>
      <c r="D9" s="56"/>
      <c r="E9" s="31">
        <f>E8*J4</f>
        <v>1.157578873116873</v>
      </c>
      <c r="F9" s="31">
        <f>F8*J5</f>
        <v>0.941015737310638</v>
      </c>
      <c r="G9" s="31">
        <f>G8*J6</f>
        <v>0.876676329847156</v>
      </c>
      <c r="H9" s="31">
        <f>H8*J7</f>
        <v>1.1455953829447885</v>
      </c>
      <c r="I9" s="28">
        <f>SUM($E9:H9)</f>
        <v>4.120866323219456</v>
      </c>
      <c r="J9" s="57"/>
    </row>
    <row r="10" spans="4:10" s="3" customFormat="1" ht="12.75">
      <c r="D10" s="58"/>
      <c r="E10" s="58"/>
      <c r="F10" s="26"/>
      <c r="G10" s="58"/>
      <c r="H10" s="58"/>
      <c r="I10" s="59"/>
      <c r="J10" s="58"/>
    </row>
    <row r="11" spans="4:10" ht="12.75">
      <c r="D11" s="34"/>
      <c r="E11" s="3"/>
      <c r="F11" s="3"/>
      <c r="G11" s="3"/>
      <c r="H11" s="3"/>
      <c r="I11" s="3"/>
      <c r="J11" s="3"/>
    </row>
    <row r="12" spans="4:8" ht="12.75">
      <c r="D12" s="35" t="s">
        <v>13</v>
      </c>
      <c r="E12" s="35" t="s">
        <v>14</v>
      </c>
      <c r="F12" s="35" t="s">
        <v>15</v>
      </c>
      <c r="G12" s="36" t="s">
        <v>16</v>
      </c>
      <c r="H12" t="s">
        <v>26</v>
      </c>
    </row>
    <row r="13" spans="4:10" ht="12.75">
      <c r="D13" s="37"/>
      <c r="E13" s="9" t="s">
        <v>17</v>
      </c>
      <c r="F13" s="37"/>
      <c r="G13" s="37"/>
      <c r="H13" s="37"/>
      <c r="I13" s="38" t="s">
        <v>18</v>
      </c>
      <c r="J13" s="9" t="s">
        <v>19</v>
      </c>
    </row>
    <row r="14" spans="4:11" ht="12.75">
      <c r="D14" s="40">
        <f>$F$4</f>
        <v>0.2</v>
      </c>
      <c r="E14" s="40">
        <f>$G$5</f>
        <v>9</v>
      </c>
      <c r="F14" s="40">
        <f>$G$4</f>
        <v>5</v>
      </c>
      <c r="G14" s="40">
        <f>D14*E14/F14</f>
        <v>0.36</v>
      </c>
      <c r="H14" s="40">
        <f>1/G14</f>
        <v>2.7777777777777777</v>
      </c>
      <c r="I14" s="40">
        <f>LN(D14)+LN(E14)-LN(F14)</f>
        <v>-1.021651247531981</v>
      </c>
      <c r="J14" s="40">
        <f>EXP(ABS(I14))</f>
        <v>2.777777777777777</v>
      </c>
      <c r="K14" s="41" t="str">
        <f aca="true" t="shared" si="0" ref="K14:K23">IF($K$24=J14,"Suurim"," ")</f>
        <v>Suurim</v>
      </c>
    </row>
    <row r="15" spans="4:11" ht="12.75">
      <c r="D15" s="40">
        <f>F4</f>
        <v>0.2</v>
      </c>
      <c r="E15" s="40">
        <f>H5</f>
        <v>3</v>
      </c>
      <c r="F15" s="40">
        <f>H4</f>
        <v>0.5</v>
      </c>
      <c r="G15" s="40">
        <f>D15*E15/F15</f>
        <v>1.2000000000000002</v>
      </c>
      <c r="H15" s="40">
        <f>1/G15</f>
        <v>0.8333333333333333</v>
      </c>
      <c r="I15" s="40">
        <f>LN(D15)+LN(E15)-LN(F15)</f>
        <v>0.1823215567939548</v>
      </c>
      <c r="J15" s="40">
        <f>EXP(ABS(I15))</f>
        <v>1.2000000000000002</v>
      </c>
      <c r="K15" s="41" t="str">
        <f t="shared" si="0"/>
        <v> </v>
      </c>
    </row>
    <row r="16" spans="4:11" ht="12.75">
      <c r="D16" s="40">
        <f>G4</f>
        <v>5</v>
      </c>
      <c r="E16" s="40">
        <f>H6</f>
        <v>0.14285714285714285</v>
      </c>
      <c r="F16" s="40">
        <f>H4</f>
        <v>0.5</v>
      </c>
      <c r="G16" s="40">
        <f>D16*E16/F16</f>
        <v>1.4285714285714284</v>
      </c>
      <c r="H16" s="40">
        <f>1/G16</f>
        <v>0.7000000000000001</v>
      </c>
      <c r="I16" s="40">
        <f>LN(D16)+LN(E16)-LN(F16)</f>
        <v>0.3566749439387321</v>
      </c>
      <c r="J16" s="40">
        <f>EXP(ABS(I16))</f>
        <v>1.4285714285714282</v>
      </c>
      <c r="K16" s="41" t="str">
        <f t="shared" si="0"/>
        <v> </v>
      </c>
    </row>
    <row r="17" spans="4:11" ht="12.75">
      <c r="D17" s="40">
        <f>G5</f>
        <v>9</v>
      </c>
      <c r="E17" s="40">
        <f>H6</f>
        <v>0.14285714285714285</v>
      </c>
      <c r="F17" s="40">
        <f>H5</f>
        <v>3</v>
      </c>
      <c r="G17" s="40">
        <f>D17*E17/F17</f>
        <v>0.42857142857142855</v>
      </c>
      <c r="H17" s="40">
        <f>1/G17</f>
        <v>2.3333333333333335</v>
      </c>
      <c r="I17" s="40">
        <f>LN(D17)+LN(E17)-LN(F17)</f>
        <v>-0.8472978603872037</v>
      </c>
      <c r="J17" s="40">
        <f>EXP(ABS(I17))</f>
        <v>2.3333333333333335</v>
      </c>
      <c r="K17" s="41" t="str">
        <f t="shared" si="0"/>
        <v> </v>
      </c>
    </row>
    <row r="18" spans="4:11" ht="12.75">
      <c r="D18" s="39"/>
      <c r="E18" s="39"/>
      <c r="F18" s="39"/>
      <c r="G18" s="39"/>
      <c r="H18" s="40"/>
      <c r="I18" s="40"/>
      <c r="J18" s="40"/>
      <c r="K18" s="41" t="str">
        <f t="shared" si="0"/>
        <v> </v>
      </c>
    </row>
    <row r="19" spans="4:11" ht="12.75">
      <c r="D19" s="39"/>
      <c r="E19" s="39"/>
      <c r="F19" s="39"/>
      <c r="G19" s="39"/>
      <c r="H19" s="39"/>
      <c r="I19" s="40"/>
      <c r="J19" s="40"/>
      <c r="K19" s="41" t="str">
        <f t="shared" si="0"/>
        <v> </v>
      </c>
    </row>
    <row r="20" spans="4:11" ht="12.75">
      <c r="D20" s="39"/>
      <c r="E20" s="39"/>
      <c r="F20" s="39"/>
      <c r="G20" s="39"/>
      <c r="H20" s="39"/>
      <c r="I20" s="40"/>
      <c r="J20" s="40"/>
      <c r="K20" s="41" t="str">
        <f t="shared" si="0"/>
        <v> </v>
      </c>
    </row>
    <row r="21" spans="4:11" ht="12.75">
      <c r="D21" s="39"/>
      <c r="E21" s="39"/>
      <c r="F21" s="39"/>
      <c r="G21" s="39"/>
      <c r="H21" s="39"/>
      <c r="I21" s="40"/>
      <c r="J21" s="40"/>
      <c r="K21" s="41" t="str">
        <f t="shared" si="0"/>
        <v> </v>
      </c>
    </row>
    <row r="22" spans="4:11" ht="12.75">
      <c r="D22" s="39"/>
      <c r="E22" s="39"/>
      <c r="F22" s="39"/>
      <c r="G22" s="39"/>
      <c r="H22" s="39"/>
      <c r="I22" s="40"/>
      <c r="J22" s="40"/>
      <c r="K22" s="41" t="str">
        <f t="shared" si="0"/>
        <v> </v>
      </c>
    </row>
    <row r="23" spans="4:11" ht="12.75">
      <c r="D23" s="39"/>
      <c r="E23" s="39"/>
      <c r="F23" s="39"/>
      <c r="G23" s="39"/>
      <c r="H23" s="39"/>
      <c r="I23" s="40"/>
      <c r="J23" s="40"/>
      <c r="K23" s="41" t="str">
        <f t="shared" si="0"/>
        <v> </v>
      </c>
    </row>
    <row r="24" spans="4:11" ht="12.75">
      <c r="D24" s="37"/>
      <c r="E24" s="37"/>
      <c r="F24" s="37"/>
      <c r="G24" s="37"/>
      <c r="H24" s="37"/>
      <c r="I24" s="42" t="s">
        <v>27</v>
      </c>
      <c r="J24" s="40">
        <f>GEOMEAN(J14:J17)</f>
        <v>1.8257418583505534</v>
      </c>
      <c r="K24" s="10">
        <f>MAX(J14:J23)</f>
        <v>2.777777777777777</v>
      </c>
    </row>
    <row r="26" spans="1:10" ht="12.75">
      <c r="A26" s="60"/>
      <c r="B26" s="60"/>
      <c r="C26" s="60"/>
      <c r="D26" s="38" t="s">
        <v>28</v>
      </c>
      <c r="E26" s="60"/>
      <c r="F26" s="60"/>
      <c r="G26" s="60"/>
      <c r="H26" s="60"/>
      <c r="I26" s="60"/>
      <c r="J26" s="60"/>
    </row>
    <row r="27" spans="1:10" ht="13.5" thickBot="1">
      <c r="A27" s="60"/>
      <c r="B27" s="61">
        <f>MAX(E28:H31)</f>
        <v>2.545875386086578</v>
      </c>
      <c r="C27" s="60"/>
      <c r="D27" s="14" t="s">
        <v>40</v>
      </c>
      <c r="E27" s="47" t="s">
        <v>33</v>
      </c>
      <c r="F27" s="47" t="s">
        <v>34</v>
      </c>
      <c r="G27" s="47" t="s">
        <v>41</v>
      </c>
      <c r="H27" s="50" t="s">
        <v>36</v>
      </c>
      <c r="I27" s="60"/>
      <c r="J27" s="60"/>
    </row>
    <row r="28" spans="1:10" ht="14.25" thickBot="1" thickTop="1">
      <c r="A28" s="60"/>
      <c r="B28" s="61">
        <f>1/MIN(E28:H31)</f>
        <v>1.9920476822239892</v>
      </c>
      <c r="C28" s="60"/>
      <c r="D28" s="47" t="s">
        <v>33</v>
      </c>
      <c r="E28" s="65"/>
      <c r="F28" s="21">
        <f>1/GEOMEAN(G14:G15)</f>
        <v>1.5214515486254614</v>
      </c>
      <c r="G28" s="66">
        <f>1/GEOMEAN(H14,G16)</f>
        <v>0.5019960159204454</v>
      </c>
      <c r="H28" s="66">
        <f>1/GEOMEAN(H15:H16)</f>
        <v>1.3093073414159542</v>
      </c>
      <c r="I28" s="60"/>
      <c r="J28" s="60"/>
    </row>
    <row r="29" spans="1:10" ht="14.25" thickBot="1" thickTop="1">
      <c r="A29" s="67" t="s">
        <v>29</v>
      </c>
      <c r="B29" s="61">
        <f>MAX(B27:B28)</f>
        <v>2.545875386086578</v>
      </c>
      <c r="C29" s="60"/>
      <c r="D29" s="47" t="s">
        <v>34</v>
      </c>
      <c r="E29" s="68"/>
      <c r="F29" s="65"/>
      <c r="G29" s="66">
        <f>1/GEOMEAN(G14,G17)</f>
        <v>2.545875386086578</v>
      </c>
      <c r="H29" s="66">
        <f>1/GEOMEAN(G15,H17)</f>
        <v>0.5976143046671968</v>
      </c>
      <c r="I29" s="60"/>
      <c r="J29" s="60"/>
    </row>
    <row r="30" spans="1:10" ht="14.25" thickBot="1" thickTop="1">
      <c r="A30" s="60"/>
      <c r="B30" s="60"/>
      <c r="C30" s="60"/>
      <c r="D30" s="47" t="s">
        <v>41</v>
      </c>
      <c r="E30" s="68"/>
      <c r="F30" s="68"/>
      <c r="G30" s="65"/>
      <c r="H30" s="69">
        <f>1/GEOMEAN(G16:G17)</f>
        <v>1.2780193008453877</v>
      </c>
      <c r="I30" s="60"/>
      <c r="J30" s="60"/>
    </row>
    <row r="31" spans="1:10" ht="14.25" thickBot="1" thickTop="1">
      <c r="A31" s="60"/>
      <c r="B31" s="60"/>
      <c r="C31" s="60"/>
      <c r="D31" s="50" t="s">
        <v>36</v>
      </c>
      <c r="E31" s="71"/>
      <c r="F31" s="71"/>
      <c r="G31" s="72"/>
      <c r="H31" s="48"/>
      <c r="I31" s="60"/>
      <c r="J31" s="60"/>
    </row>
    <row r="32" spans="1:10" ht="13.5" thickTop="1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4:8" ht="13.5" thickBot="1">
      <c r="D33" s="14" t="s">
        <v>40</v>
      </c>
      <c r="E33" s="47" t="s">
        <v>33</v>
      </c>
      <c r="F33" s="47" t="s">
        <v>34</v>
      </c>
      <c r="G33" s="47" t="s">
        <v>41</v>
      </c>
      <c r="H33" s="50" t="s">
        <v>36</v>
      </c>
    </row>
    <row r="34" spans="4:8" ht="14.25" thickBot="1" thickTop="1">
      <c r="D34" s="47" t="s">
        <v>33</v>
      </c>
      <c r="E34" s="65"/>
      <c r="F34" s="21">
        <f>IF(ABS(LN(F28))=LN($B$29),F28*F4,)</f>
        <v>0</v>
      </c>
      <c r="G34" s="21">
        <f>IF(ABS(LN(G28))=LN($B$29),G28*G4,)</f>
        <v>0</v>
      </c>
      <c r="H34" s="21">
        <f>IF(ABS(LN(H28))=LN($B$29),H28*H4,)</f>
        <v>0</v>
      </c>
    </row>
    <row r="35" spans="4:8" ht="14.25" thickBot="1" thickTop="1">
      <c r="D35" s="47" t="s">
        <v>34</v>
      </c>
      <c r="E35" s="68"/>
      <c r="F35" s="65"/>
      <c r="G35" s="21">
        <f>IF(ABS(LN(G29))=LN($B$29),G29*G5,)</f>
        <v>22.912878474779202</v>
      </c>
      <c r="H35" s="21">
        <f>IF(ABS(LN(H29))=LN($B$29),H29*H5,)</f>
        <v>0</v>
      </c>
    </row>
    <row r="36" spans="4:8" ht="14.25" thickBot="1" thickTop="1">
      <c r="D36" s="47" t="s">
        <v>41</v>
      </c>
      <c r="E36" s="68"/>
      <c r="F36" s="68"/>
      <c r="G36" s="65"/>
      <c r="H36" s="21">
        <f>IF(ABS(LN(H30))=LN($B$29),H30*H6,)</f>
        <v>0</v>
      </c>
    </row>
    <row r="37" spans="4:8" ht="14.25" thickBot="1" thickTop="1">
      <c r="D37" s="50" t="s">
        <v>36</v>
      </c>
      <c r="E37" s="71"/>
      <c r="F37" s="71"/>
      <c r="G37" s="72"/>
      <c r="H37" s="48"/>
    </row>
    <row r="38" ht="13.5" thickTop="1"/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zoomScale="75" zoomScaleNormal="75" zoomScalePageLayoutView="0" workbookViewId="0" topLeftCell="A1">
      <selection activeCell="D19" sqref="D19"/>
    </sheetView>
  </sheetViews>
  <sheetFormatPr defaultColWidth="9.140625" defaultRowHeight="12.75"/>
  <cols>
    <col min="1" max="1" width="9.140625" style="136" customWidth="1"/>
    <col min="2" max="2" width="24.28125" style="136" customWidth="1"/>
    <col min="3" max="3" width="17.8515625" style="136" customWidth="1"/>
    <col min="4" max="4" width="15.140625" style="136" customWidth="1"/>
    <col min="5" max="5" width="12.00390625" style="136" customWidth="1"/>
    <col min="6" max="6" width="22.7109375" style="136" customWidth="1"/>
    <col min="7" max="7" width="11.421875" style="136" customWidth="1"/>
    <col min="8" max="8" width="11.8515625" style="136" customWidth="1"/>
    <col min="9" max="9" width="11.421875" style="136" customWidth="1"/>
    <col min="10" max="16384" width="9.140625" style="136" customWidth="1"/>
  </cols>
  <sheetData>
    <row r="1" spans="2:9" ht="23.25">
      <c r="B1" s="144" t="s">
        <v>46</v>
      </c>
      <c r="C1" s="144"/>
      <c r="D1" s="144"/>
      <c r="E1" s="144"/>
      <c r="F1" s="144"/>
      <c r="G1" s="144"/>
      <c r="H1" s="144"/>
      <c r="I1" s="144"/>
    </row>
    <row r="2" spans="2:9" ht="23.25">
      <c r="B2" s="144"/>
      <c r="C2" s="144"/>
      <c r="D2" s="144"/>
      <c r="E2" s="144"/>
      <c r="F2" s="144"/>
      <c r="G2" s="144"/>
      <c r="H2" s="144"/>
      <c r="I2" s="144"/>
    </row>
    <row r="3" spans="2:9" ht="23.25">
      <c r="B3" s="145" t="s">
        <v>5</v>
      </c>
      <c r="C3" s="145" t="s">
        <v>6</v>
      </c>
      <c r="D3" s="145"/>
      <c r="E3" s="145"/>
      <c r="F3" s="145"/>
      <c r="G3" s="146"/>
      <c r="H3" s="146"/>
      <c r="I3" s="144"/>
    </row>
    <row r="4" spans="2:9" ht="23.25">
      <c r="B4" s="147" t="s">
        <v>37</v>
      </c>
      <c r="C4" s="148" t="s">
        <v>33</v>
      </c>
      <c r="D4" s="149" t="s">
        <v>34</v>
      </c>
      <c r="E4" s="150" t="s">
        <v>44</v>
      </c>
      <c r="F4" s="151" t="s">
        <v>36</v>
      </c>
      <c r="G4" s="146"/>
      <c r="H4" s="146"/>
      <c r="I4" s="144"/>
    </row>
    <row r="5" spans="1:9" ht="23.25">
      <c r="A5" s="137"/>
      <c r="B5" s="152" t="s">
        <v>31</v>
      </c>
      <c r="C5" s="153">
        <f>alamkvaliteet!J4</f>
        <v>0.07968956076885046</v>
      </c>
      <c r="D5" s="154">
        <f>alamkvaliteet!J5</f>
        <v>0.47048469750232974</v>
      </c>
      <c r="E5" s="154">
        <f>alamkvaliteet!J6</f>
        <v>0.17819127497625004</v>
      </c>
      <c r="F5" s="155">
        <f>alamkvaliteet!J7</f>
        <v>0.27163446675256975</v>
      </c>
      <c r="G5" s="146"/>
      <c r="H5" s="146"/>
      <c r="I5" s="144"/>
    </row>
    <row r="6" spans="2:9" ht="23.25">
      <c r="B6" s="156" t="s">
        <v>33</v>
      </c>
      <c r="C6" s="157">
        <f>traditsiooni_mõjutajad!J4</f>
        <v>0.6381598127709077</v>
      </c>
      <c r="D6" s="158">
        <f>õppejõu_mõjutajad!J4</f>
        <v>0.2122844799587586</v>
      </c>
      <c r="E6" s="158">
        <f>õpilaste_mõjutajad!J4</f>
        <v>0.2122844799587586</v>
      </c>
      <c r="F6" s="159">
        <f>õppematerjalide_mõjutajad!J4</f>
        <v>0.14116815525815526</v>
      </c>
      <c r="G6" s="160"/>
      <c r="H6" s="161"/>
      <c r="I6" s="144"/>
    </row>
    <row r="7" spans="2:9" ht="23.25">
      <c r="B7" s="162" t="s">
        <v>34</v>
      </c>
      <c r="C7" s="163">
        <f>traditsiooni_mõjutajad!J5</f>
        <v>0.0991661426710171</v>
      </c>
      <c r="D7" s="164">
        <f>õppejõu_mõjutajad!J5</f>
        <v>0.6381598127709077</v>
      </c>
      <c r="E7" s="164">
        <f>õpilaste_mõjutajad!J5</f>
        <v>0.0991661426710171</v>
      </c>
      <c r="F7" s="165">
        <f>õppematerjalide_mõjutajad!J5</f>
        <v>0.5722392997159286</v>
      </c>
      <c r="G7" s="160"/>
      <c r="H7" s="161"/>
      <c r="I7" s="144"/>
    </row>
    <row r="8" spans="2:9" ht="23.25">
      <c r="B8" s="162" t="s">
        <v>44</v>
      </c>
      <c r="C8" s="163">
        <f>traditsiooni_mõjutajad!J6</f>
        <v>0.2122844799587586</v>
      </c>
      <c r="D8" s="164">
        <f>õppejõu_mõjutajad!J6</f>
        <v>0.0991661426710171</v>
      </c>
      <c r="E8" s="164">
        <f>õpilaste_mõjutajad!J6</f>
        <v>0.6381598127709077</v>
      </c>
      <c r="F8" s="165">
        <f>õppematerjalide_mõjutajad!J6</f>
        <v>0.03984892408396164</v>
      </c>
      <c r="G8" s="160"/>
      <c r="H8" s="161"/>
      <c r="I8" s="144"/>
    </row>
    <row r="9" spans="2:9" ht="23.25">
      <c r="B9" s="166" t="s">
        <v>36</v>
      </c>
      <c r="C9" s="167">
        <f>traditsiooni_mõjutajad!J7</f>
        <v>0.05038956459931653</v>
      </c>
      <c r="D9" s="168">
        <f>õppejõu_mõjutajad!J7</f>
        <v>0.05038956459931653</v>
      </c>
      <c r="E9" s="168">
        <f>õpilaste_mõjutajad!J7</f>
        <v>0.05038956459931653</v>
      </c>
      <c r="F9" s="169">
        <f>õppematerjalide_mõjutajad!J7</f>
        <v>0.24674362094195446</v>
      </c>
      <c r="G9" s="160"/>
      <c r="H9" s="161"/>
      <c r="I9" s="144"/>
    </row>
    <row r="10" spans="2:10" ht="23.25">
      <c r="B10" s="144"/>
      <c r="C10" s="170">
        <f>SUM(C6:C9)</f>
        <v>0.9999999999999999</v>
      </c>
      <c r="D10" s="170">
        <f>SUM(D6:D9)</f>
        <v>0.9999999999999999</v>
      </c>
      <c r="E10" s="170">
        <f>SUM(E6:E9)</f>
        <v>0.9999999999999999</v>
      </c>
      <c r="F10" s="170">
        <f>SUM(F6:F9)</f>
        <v>1</v>
      </c>
      <c r="G10" s="160"/>
      <c r="H10" s="160"/>
      <c r="I10" s="170"/>
      <c r="J10" s="141"/>
    </row>
    <row r="11" spans="2:10" ht="23.25">
      <c r="B11" s="144"/>
      <c r="C11" s="144"/>
      <c r="D11" s="144"/>
      <c r="E11" s="144"/>
      <c r="F11" s="144"/>
      <c r="G11" s="170"/>
      <c r="H11" s="170"/>
      <c r="I11" s="170" t="s">
        <v>47</v>
      </c>
      <c r="J11" s="141"/>
    </row>
    <row r="12" spans="2:10" ht="23.25">
      <c r="B12" s="146"/>
      <c r="C12" s="171" t="s">
        <v>33</v>
      </c>
      <c r="D12" s="172" t="s">
        <v>34</v>
      </c>
      <c r="E12" s="173" t="s">
        <v>44</v>
      </c>
      <c r="F12" s="172" t="s">
        <v>36</v>
      </c>
      <c r="G12" s="174" t="s">
        <v>45</v>
      </c>
      <c r="H12" s="170"/>
      <c r="I12" s="170" t="s">
        <v>48</v>
      </c>
      <c r="J12" s="141"/>
    </row>
    <row r="13" spans="2:10" ht="23.25">
      <c r="B13" s="150" t="s">
        <v>33</v>
      </c>
      <c r="C13" s="175">
        <f aca="true" t="shared" si="0" ref="C13:F16">C$5*C6</f>
        <v>0.05085467518004548</v>
      </c>
      <c r="D13" s="160">
        <f t="shared" si="0"/>
        <v>0.09987659933783592</v>
      </c>
      <c r="E13" s="175">
        <f t="shared" si="0"/>
        <v>0.037827242141521396</v>
      </c>
      <c r="F13" s="176">
        <f t="shared" si="0"/>
        <v>0.03834613657599298</v>
      </c>
      <c r="G13" s="177">
        <f>SUM(C13:F13)</f>
        <v>0.22690465323539577</v>
      </c>
      <c r="H13" s="178">
        <f>IF(G13=G$17,"Suurim","")</f>
      </c>
      <c r="I13" s="179">
        <v>0.3619575344065337</v>
      </c>
      <c r="J13" s="141"/>
    </row>
    <row r="14" spans="2:9" ht="23.25">
      <c r="B14" s="180" t="s">
        <v>34</v>
      </c>
      <c r="C14" s="175">
        <f t="shared" si="0"/>
        <v>0.007902506352594513</v>
      </c>
      <c r="D14" s="160">
        <f t="shared" si="0"/>
        <v>0.3002444264696639</v>
      </c>
      <c r="E14" s="175">
        <f t="shared" si="0"/>
        <v>0.01767054139702525</v>
      </c>
      <c r="F14" s="176">
        <f t="shared" si="0"/>
        <v>0.1554399170332002</v>
      </c>
      <c r="G14" s="177">
        <f>SUM(C14:F14)</f>
        <v>0.4812573912524839</v>
      </c>
      <c r="H14" s="178" t="str">
        <f>IF(G14=G$17,"Suurim","")</f>
        <v>Suurim</v>
      </c>
      <c r="I14" s="179">
        <v>0.27998520629031864</v>
      </c>
    </row>
    <row r="15" spans="2:9" ht="23.25">
      <c r="B15" s="180" t="s">
        <v>44</v>
      </c>
      <c r="C15" s="175">
        <f t="shared" si="0"/>
        <v>0.01691685696595731</v>
      </c>
      <c r="D15" s="160">
        <f t="shared" si="0"/>
        <v>0.04665615263704635</v>
      </c>
      <c r="E15" s="175">
        <f t="shared" si="0"/>
        <v>0.11371451067625306</v>
      </c>
      <c r="F15" s="176">
        <f t="shared" si="0"/>
        <v>0.010824341244210554</v>
      </c>
      <c r="G15" s="177">
        <f>SUM(C15:F15)</f>
        <v>0.18811186152346726</v>
      </c>
      <c r="H15" s="178">
        <f>IF(G15=G$17,"Suurim","")</f>
      </c>
      <c r="I15" s="179">
        <v>0.2953560563595571</v>
      </c>
    </row>
    <row r="16" spans="2:9" ht="23.25">
      <c r="B16" s="181" t="s">
        <v>36</v>
      </c>
      <c r="C16" s="182">
        <f t="shared" si="0"/>
        <v>0.004015522270253151</v>
      </c>
      <c r="D16" s="183">
        <f t="shared" si="0"/>
        <v>0.02370751905778354</v>
      </c>
      <c r="E16" s="182">
        <f t="shared" si="0"/>
        <v>0.008978980761450327</v>
      </c>
      <c r="F16" s="184">
        <f t="shared" si="0"/>
        <v>0.067024071899166</v>
      </c>
      <c r="G16" s="185">
        <f>SUM(C16:F16)</f>
        <v>0.10372609398865301</v>
      </c>
      <c r="H16" s="178">
        <f>IF(G16=G$17,"Suurim","")</f>
      </c>
      <c r="I16" s="179">
        <v>0.06270120294358986</v>
      </c>
    </row>
    <row r="17" spans="2:9" ht="23.25">
      <c r="B17" s="186"/>
      <c r="C17" s="187"/>
      <c r="D17" s="187"/>
      <c r="E17" s="187"/>
      <c r="F17" s="198" t="s">
        <v>50</v>
      </c>
      <c r="G17" s="170">
        <f>MAX(G13:G16)</f>
        <v>0.4812573912524839</v>
      </c>
      <c r="H17" s="144"/>
      <c r="I17" s="144"/>
    </row>
    <row r="18" spans="2:8" ht="20.25">
      <c r="B18" s="138"/>
      <c r="C18" s="139"/>
      <c r="D18" s="139"/>
      <c r="E18" s="139"/>
      <c r="F18" s="139"/>
      <c r="G18" s="139"/>
      <c r="H18" s="141"/>
    </row>
    <row r="19" spans="4:10" ht="20.25">
      <c r="D19" s="137"/>
      <c r="E19" s="137"/>
      <c r="F19" s="137"/>
      <c r="G19" s="142"/>
      <c r="H19" s="142"/>
      <c r="I19" s="142"/>
      <c r="J19" s="143"/>
    </row>
    <row r="20" spans="4:10" ht="20.25">
      <c r="D20" s="137"/>
      <c r="E20" s="140"/>
      <c r="F20" s="140"/>
      <c r="G20" s="140"/>
      <c r="H20" s="140"/>
      <c r="I20" s="140"/>
      <c r="J20" s="140"/>
    </row>
    <row r="21" spans="4:10" ht="20.25">
      <c r="D21" s="137"/>
      <c r="E21" s="140"/>
      <c r="F21" s="140"/>
      <c r="G21" s="140"/>
      <c r="H21" s="140"/>
      <c r="I21" s="140"/>
      <c r="J21" s="141"/>
    </row>
    <row r="22" spans="4:10" ht="20.25">
      <c r="D22" s="137"/>
      <c r="E22" s="140"/>
      <c r="F22" s="140"/>
      <c r="G22" s="140"/>
      <c r="H22" s="140"/>
      <c r="I22" s="140"/>
      <c r="J22" s="14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33.140625" style="0" customWidth="1"/>
    <col min="2" max="2" width="5.57421875" style="0" bestFit="1" customWidth="1"/>
    <col min="3" max="3" width="2.421875" style="0" customWidth="1"/>
    <col min="4" max="4" width="9.28125" style="0" customWidth="1"/>
    <col min="5" max="5" width="7.8515625" style="0" bestFit="1" customWidth="1"/>
    <col min="6" max="6" width="9.28125" style="0" bestFit="1" customWidth="1"/>
    <col min="7" max="7" width="7.28125" style="0" bestFit="1" customWidth="1"/>
    <col min="8" max="8" width="7.421875" style="0" customWidth="1"/>
    <col min="12" max="12" width="4.7109375" style="0" bestFit="1" customWidth="1"/>
    <col min="13" max="16" width="5.140625" style="0" bestFit="1" customWidth="1"/>
  </cols>
  <sheetData>
    <row r="1" spans="1:3" ht="13.5" customHeight="1">
      <c r="A1" s="9" t="s">
        <v>2</v>
      </c>
      <c r="B1" s="9">
        <v>4</v>
      </c>
      <c r="C1" s="10"/>
    </row>
    <row r="2" spans="1:3" s="3" customFormat="1" ht="12.75">
      <c r="A2" s="11" t="s">
        <v>3</v>
      </c>
      <c r="B2" s="44">
        <f>I9</f>
        <v>4.232018171138726</v>
      </c>
      <c r="C2" s="11"/>
    </row>
    <row r="3" spans="1:16" s="3" customFormat="1" ht="13.5" thickBot="1">
      <c r="A3" s="11" t="s">
        <v>4</v>
      </c>
      <c r="B3" s="13">
        <f>(B2-veerge)/(veerge-1)</f>
        <v>0.07733939037957545</v>
      </c>
      <c r="C3" s="11"/>
      <c r="D3" s="45" t="s">
        <v>33</v>
      </c>
      <c r="E3" s="46" t="s">
        <v>22</v>
      </c>
      <c r="F3" s="46" t="s">
        <v>23</v>
      </c>
      <c r="G3" s="46" t="s">
        <v>24</v>
      </c>
      <c r="H3" s="46" t="s">
        <v>25</v>
      </c>
      <c r="I3" s="16" t="s">
        <v>9</v>
      </c>
      <c r="J3" s="17" t="s">
        <v>10</v>
      </c>
      <c r="K3"/>
      <c r="L3" s="3" t="s">
        <v>33</v>
      </c>
      <c r="M3" s="3" t="s">
        <v>22</v>
      </c>
      <c r="N3" s="3" t="s">
        <v>23</v>
      </c>
      <c r="O3" s="3" t="s">
        <v>24</v>
      </c>
      <c r="P3" s="3" t="s">
        <v>25</v>
      </c>
    </row>
    <row r="4" spans="1:16" s="3" customFormat="1" ht="14.25" thickBot="1" thickTop="1">
      <c r="A4" s="11" t="s">
        <v>11</v>
      </c>
      <c r="B4" s="11">
        <f>VLOOKUP(B1,CIjuh!$D$18:$E$27,2)</f>
        <v>0.9</v>
      </c>
      <c r="C4" s="11"/>
      <c r="D4" s="47" t="s">
        <v>22</v>
      </c>
      <c r="E4" s="48">
        <v>1</v>
      </c>
      <c r="F4" s="21">
        <v>3</v>
      </c>
      <c r="G4" s="21">
        <v>5</v>
      </c>
      <c r="H4" s="21">
        <v>3</v>
      </c>
      <c r="I4" s="21">
        <f>GEOMEAN($E4:H4)</f>
        <v>2.5900200641113513</v>
      </c>
      <c r="J4" s="22">
        <f>I4/$I$8</f>
        <v>0.49952042054991475</v>
      </c>
      <c r="L4" s="3" t="s">
        <v>22</v>
      </c>
      <c r="M4" s="3">
        <v>1</v>
      </c>
      <c r="N4" s="3">
        <v>3</v>
      </c>
      <c r="O4" s="3">
        <v>5</v>
      </c>
      <c r="P4" s="3">
        <v>3</v>
      </c>
    </row>
    <row r="5" spans="1:16" s="3" customFormat="1" ht="14.25" thickBot="1" thickTop="1">
      <c r="A5" s="11" t="s">
        <v>12</v>
      </c>
      <c r="B5" s="11">
        <f>B3/B4</f>
        <v>0.08593265597730605</v>
      </c>
      <c r="C5" s="11"/>
      <c r="D5" s="47" t="s">
        <v>23</v>
      </c>
      <c r="E5" s="21">
        <f>1/F4</f>
        <v>0.3333333333333333</v>
      </c>
      <c r="F5" s="48">
        <v>1</v>
      </c>
      <c r="G5" s="21">
        <v>5</v>
      </c>
      <c r="H5" s="21">
        <v>3</v>
      </c>
      <c r="I5" s="21">
        <f>GEOMEAN($E5:H5)</f>
        <v>1.4953487812212205</v>
      </c>
      <c r="J5" s="22">
        <f>I5/$I$8</f>
        <v>0.28839824927020835</v>
      </c>
      <c r="L5" s="3" t="s">
        <v>23</v>
      </c>
      <c r="M5" s="3">
        <v>0.3333333333333333</v>
      </c>
      <c r="N5" s="3">
        <v>1</v>
      </c>
      <c r="O5" s="3">
        <v>5</v>
      </c>
      <c r="P5" s="3">
        <v>3</v>
      </c>
    </row>
    <row r="6" spans="1:16" s="3" customFormat="1" ht="14.25" customHeight="1" thickBot="1" thickTop="1">
      <c r="A6" s="23">
        <f>IF($B$5&gt;0.1,"Tegu ei ole stabiilse hinnangute süsteemiga","")</f>
      </c>
      <c r="B6" s="11"/>
      <c r="C6" s="11"/>
      <c r="D6" s="47" t="s">
        <v>24</v>
      </c>
      <c r="E6" s="21">
        <f>1/G4</f>
        <v>0.2</v>
      </c>
      <c r="F6" s="21">
        <f>1/G5</f>
        <v>0.2</v>
      </c>
      <c r="G6" s="48">
        <v>1</v>
      </c>
      <c r="H6" s="49">
        <v>0.3333333333333333</v>
      </c>
      <c r="I6" s="21">
        <f>GEOMEAN($E6:H6)</f>
        <v>0.33980884896942454</v>
      </c>
      <c r="J6" s="22">
        <f>I6/$I$8</f>
        <v>0.06553673521522643</v>
      </c>
      <c r="L6" s="3" t="s">
        <v>24</v>
      </c>
      <c r="M6" s="3">
        <v>0.2</v>
      </c>
      <c r="N6" s="3">
        <v>0.2</v>
      </c>
      <c r="O6" s="3">
        <v>1</v>
      </c>
      <c r="P6" s="3">
        <v>0.3333333333333333</v>
      </c>
    </row>
    <row r="7" spans="1:16" s="3" customFormat="1" ht="14.25" thickBot="1" thickTop="1">
      <c r="A7" s="24" t="str">
        <f>IF($B$5&gt;0.1,"","Tegu on stabiilse hinnangute süsteemiga")</f>
        <v>Tegu on stabiilse hinnangute süsteemiga</v>
      </c>
      <c r="B7" s="11"/>
      <c r="C7" s="11"/>
      <c r="D7" s="50" t="s">
        <v>25</v>
      </c>
      <c r="E7" s="51">
        <f>1/H4</f>
        <v>0.3333333333333333</v>
      </c>
      <c r="F7" s="51">
        <f>1/H5</f>
        <v>0.3333333333333333</v>
      </c>
      <c r="G7" s="52">
        <f>1/H6</f>
        <v>3</v>
      </c>
      <c r="H7" s="48">
        <v>1</v>
      </c>
      <c r="I7" s="51">
        <f>GEOMEAN($E7:H7)</f>
        <v>0.7598356856515925</v>
      </c>
      <c r="J7" s="54">
        <f>I7/$I$8</f>
        <v>0.14654459496465058</v>
      </c>
      <c r="L7" s="3" t="s">
        <v>25</v>
      </c>
      <c r="M7" s="3">
        <v>0.3333333333333333</v>
      </c>
      <c r="N7" s="3">
        <v>0.3333333333333333</v>
      </c>
      <c r="O7" s="3">
        <v>3</v>
      </c>
      <c r="P7" s="3">
        <v>1</v>
      </c>
    </row>
    <row r="8" spans="4:10" s="3" customFormat="1" ht="13.5" thickTop="1">
      <c r="D8" s="55"/>
      <c r="E8" s="51">
        <f>SUM(E$4:E7)</f>
        <v>1.8666666666666665</v>
      </c>
      <c r="F8" s="51">
        <f>SUM(F$4:F7)</f>
        <v>4.533333333333333</v>
      </c>
      <c r="G8" s="51">
        <f>SUM(G$4:G7)</f>
        <v>14</v>
      </c>
      <c r="H8" s="51">
        <f>SUM(H$4:H7)</f>
        <v>7.333333333333333</v>
      </c>
      <c r="I8" s="51">
        <f>SUM(I$4:I7)</f>
        <v>5.185013379953588</v>
      </c>
      <c r="J8" s="54">
        <f>SUM(J$4:J7)</f>
        <v>1</v>
      </c>
    </row>
    <row r="9" spans="1:10" s="3" customFormat="1" ht="12.75">
      <c r="A9"/>
      <c r="B9"/>
      <c r="C9"/>
      <c r="D9" s="56"/>
      <c r="E9" s="31">
        <f>E8*J4</f>
        <v>0.9324381183598408</v>
      </c>
      <c r="F9" s="31">
        <f>F8*J5</f>
        <v>1.3074053966916113</v>
      </c>
      <c r="G9" s="31">
        <f>G8*J6</f>
        <v>0.9175142930131701</v>
      </c>
      <c r="H9" s="31">
        <f>H8*J7</f>
        <v>1.0746603630741043</v>
      </c>
      <c r="I9" s="28">
        <f>SUM($E9:H9)</f>
        <v>4.232018171138726</v>
      </c>
      <c r="J9" s="57"/>
    </row>
    <row r="10" spans="4:10" s="3" customFormat="1" ht="12.75">
      <c r="D10" s="58"/>
      <c r="E10" s="58"/>
      <c r="F10" s="26"/>
      <c r="G10" s="58"/>
      <c r="H10" s="58"/>
      <c r="I10" s="59"/>
      <c r="J10" s="58"/>
    </row>
    <row r="11" spans="4:10" ht="12.75">
      <c r="D11" s="34"/>
      <c r="E11" s="3"/>
      <c r="F11" s="3"/>
      <c r="G11" s="3"/>
      <c r="H11" s="3"/>
      <c r="I11" s="3"/>
      <c r="J11" s="3"/>
    </row>
    <row r="12" spans="4:8" ht="12.75">
      <c r="D12" s="35" t="s">
        <v>13</v>
      </c>
      <c r="E12" s="35" t="s">
        <v>14</v>
      </c>
      <c r="F12" s="35" t="s">
        <v>15</v>
      </c>
      <c r="G12" s="36" t="s">
        <v>16</v>
      </c>
      <c r="H12" t="s">
        <v>26</v>
      </c>
    </row>
    <row r="13" spans="4:10" ht="12.75">
      <c r="D13" s="37"/>
      <c r="E13" s="9" t="s">
        <v>17</v>
      </c>
      <c r="F13" s="37"/>
      <c r="G13" s="37"/>
      <c r="H13" s="37"/>
      <c r="I13" s="38" t="s">
        <v>18</v>
      </c>
      <c r="J13" s="9" t="s">
        <v>19</v>
      </c>
    </row>
    <row r="14" spans="4:11" ht="12.75">
      <c r="D14" s="40">
        <f>$F$4</f>
        <v>3</v>
      </c>
      <c r="E14" s="40">
        <f>$G$5</f>
        <v>5</v>
      </c>
      <c r="F14" s="40">
        <f>$G$4</f>
        <v>5</v>
      </c>
      <c r="G14" s="40">
        <f>D14*E14/F14</f>
        <v>3</v>
      </c>
      <c r="H14" s="40">
        <f>1/G14</f>
        <v>0.3333333333333333</v>
      </c>
      <c r="I14" s="40">
        <f>LN(D14)+LN(E14)-LN(F14)</f>
        <v>1.0986122886681098</v>
      </c>
      <c r="J14" s="40">
        <f>EXP(ABS(I14))</f>
        <v>3.0000000000000004</v>
      </c>
      <c r="K14" s="41" t="str">
        <f aca="true" t="shared" si="0" ref="K14:K23">IF($K$24=J14,"Suurim"," ")</f>
        <v>Suurim</v>
      </c>
    </row>
    <row r="15" spans="4:11" ht="12.75">
      <c r="D15" s="40">
        <f>F4</f>
        <v>3</v>
      </c>
      <c r="E15" s="40">
        <f>H5</f>
        <v>3</v>
      </c>
      <c r="F15" s="40">
        <f>H4</f>
        <v>3</v>
      </c>
      <c r="G15" s="40">
        <f>D15*E15/F15</f>
        <v>3</v>
      </c>
      <c r="H15" s="40">
        <f>1/G15</f>
        <v>0.3333333333333333</v>
      </c>
      <c r="I15" s="40">
        <f>LN(D15)+LN(E15)-LN(F15)</f>
        <v>1.0986122886681098</v>
      </c>
      <c r="J15" s="40">
        <f>EXP(ABS(I15))</f>
        <v>3.0000000000000004</v>
      </c>
      <c r="K15" s="41" t="str">
        <f t="shared" si="0"/>
        <v>Suurim</v>
      </c>
    </row>
    <row r="16" spans="4:11" ht="12.75">
      <c r="D16" s="40">
        <f>G4</f>
        <v>5</v>
      </c>
      <c r="E16" s="40">
        <f>H6</f>
        <v>0.3333333333333333</v>
      </c>
      <c r="F16" s="40">
        <f>H4</f>
        <v>3</v>
      </c>
      <c r="G16" s="40">
        <f>D16*E16/F16</f>
        <v>0.5555555555555555</v>
      </c>
      <c r="H16" s="40">
        <f>1/G16</f>
        <v>1.8000000000000003</v>
      </c>
      <c r="I16" s="40">
        <f>LN(D16)+LN(E16)-LN(F16)</f>
        <v>-0.5877866649021193</v>
      </c>
      <c r="J16" s="40">
        <f>EXP(ABS(I16))</f>
        <v>1.8000000000000005</v>
      </c>
      <c r="K16" s="41" t="str">
        <f t="shared" si="0"/>
        <v> </v>
      </c>
    </row>
    <row r="17" spans="4:11" ht="12.75">
      <c r="D17" s="40">
        <f>G5</f>
        <v>5</v>
      </c>
      <c r="E17" s="40">
        <f>H6</f>
        <v>0.3333333333333333</v>
      </c>
      <c r="F17" s="40">
        <f>H5</f>
        <v>3</v>
      </c>
      <c r="G17" s="40">
        <f>D17*E17/F17</f>
        <v>0.5555555555555555</v>
      </c>
      <c r="H17" s="40">
        <f>1/G17</f>
        <v>1.8000000000000003</v>
      </c>
      <c r="I17" s="40">
        <f>LN(D17)+LN(E17)-LN(F17)</f>
        <v>-0.5877866649021193</v>
      </c>
      <c r="J17" s="40">
        <f>EXP(ABS(I17))</f>
        <v>1.8000000000000005</v>
      </c>
      <c r="K17" s="41" t="str">
        <f t="shared" si="0"/>
        <v> </v>
      </c>
    </row>
    <row r="18" spans="4:11" ht="12.75">
      <c r="D18" s="39"/>
      <c r="E18" s="39"/>
      <c r="F18" s="39"/>
      <c r="G18" s="39"/>
      <c r="H18" s="40"/>
      <c r="I18" s="40"/>
      <c r="J18" s="40"/>
      <c r="K18" s="41" t="str">
        <f t="shared" si="0"/>
        <v> </v>
      </c>
    </row>
    <row r="19" spans="4:11" ht="12.75">
      <c r="D19" s="39"/>
      <c r="E19" s="39"/>
      <c r="F19" s="39"/>
      <c r="G19" s="39"/>
      <c r="H19" s="39"/>
      <c r="I19" s="40"/>
      <c r="J19" s="40"/>
      <c r="K19" s="41" t="str">
        <f t="shared" si="0"/>
        <v> </v>
      </c>
    </row>
    <row r="20" spans="4:11" ht="12.75">
      <c r="D20" s="39"/>
      <c r="E20" s="39"/>
      <c r="F20" s="39"/>
      <c r="G20" s="39"/>
      <c r="H20" s="39"/>
      <c r="I20" s="40"/>
      <c r="J20" s="40"/>
      <c r="K20" s="41" t="str">
        <f t="shared" si="0"/>
        <v> </v>
      </c>
    </row>
    <row r="21" spans="4:11" ht="12.75">
      <c r="D21" s="39"/>
      <c r="E21" s="39"/>
      <c r="F21" s="39"/>
      <c r="G21" s="39"/>
      <c r="H21" s="39"/>
      <c r="I21" s="40"/>
      <c r="J21" s="40"/>
      <c r="K21" s="41" t="str">
        <f t="shared" si="0"/>
        <v> </v>
      </c>
    </row>
    <row r="22" spans="4:11" ht="12.75">
      <c r="D22" s="39"/>
      <c r="E22" s="39"/>
      <c r="F22" s="39"/>
      <c r="G22" s="39"/>
      <c r="H22" s="39"/>
      <c r="I22" s="40"/>
      <c r="J22" s="40"/>
      <c r="K22" s="41" t="str">
        <f t="shared" si="0"/>
        <v> </v>
      </c>
    </row>
    <row r="23" spans="4:11" ht="12.75">
      <c r="D23" s="39"/>
      <c r="E23" s="39"/>
      <c r="F23" s="39"/>
      <c r="G23" s="39"/>
      <c r="H23" s="39"/>
      <c r="I23" s="40"/>
      <c r="J23" s="40"/>
      <c r="K23" s="41" t="str">
        <f t="shared" si="0"/>
        <v> </v>
      </c>
    </row>
    <row r="24" spans="4:11" ht="12.75">
      <c r="D24" s="37"/>
      <c r="E24" s="37"/>
      <c r="F24" s="37"/>
      <c r="G24" s="37"/>
      <c r="H24" s="37"/>
      <c r="I24" s="42" t="s">
        <v>27</v>
      </c>
      <c r="J24" s="40">
        <f>GEOMEAN(J14:J17)</f>
        <v>2.3237900077244507</v>
      </c>
      <c r="K24" s="10">
        <f>MAX(J14:J23)</f>
        <v>3.0000000000000004</v>
      </c>
    </row>
    <row r="26" spans="1:10" ht="12.75">
      <c r="A26" s="60"/>
      <c r="B26" s="60"/>
      <c r="C26" s="60"/>
      <c r="D26" s="38" t="s">
        <v>28</v>
      </c>
      <c r="E26" s="60"/>
      <c r="F26" s="60"/>
      <c r="G26" s="60"/>
      <c r="H26" s="60"/>
      <c r="I26" s="60"/>
      <c r="J26" s="60"/>
    </row>
    <row r="27" spans="1:10" ht="13.5" thickBot="1">
      <c r="A27" s="60"/>
      <c r="B27" s="61">
        <f>MAX(E28:H31)</f>
        <v>2.32379000772445</v>
      </c>
      <c r="C27" s="60"/>
      <c r="D27" s="45" t="s">
        <v>33</v>
      </c>
      <c r="E27" s="63" t="s">
        <v>22</v>
      </c>
      <c r="F27" s="63" t="s">
        <v>23</v>
      </c>
      <c r="G27" s="63" t="s">
        <v>24</v>
      </c>
      <c r="H27" s="63" t="s">
        <v>25</v>
      </c>
      <c r="I27" s="60"/>
      <c r="J27" s="60"/>
    </row>
    <row r="28" spans="1:10" ht="14.25" thickBot="1" thickTop="1">
      <c r="A28" s="60"/>
      <c r="B28" s="61">
        <f>1/MIN(E28:H31)</f>
        <v>3</v>
      </c>
      <c r="C28" s="60"/>
      <c r="D28" s="64" t="s">
        <v>22</v>
      </c>
      <c r="E28" s="65"/>
      <c r="F28" s="21">
        <f>1/GEOMEAN(G14:G15)</f>
        <v>0.3333333333333333</v>
      </c>
      <c r="G28" s="66">
        <f>1/GEOMEAN(H14,G16)</f>
        <v>2.32379000772445</v>
      </c>
      <c r="H28" s="66">
        <f>1/GEOMEAN(H15:H16)</f>
        <v>1.2909944487358056</v>
      </c>
      <c r="I28" s="60"/>
      <c r="J28" s="60"/>
    </row>
    <row r="29" spans="1:10" ht="14.25" thickBot="1" thickTop="1">
      <c r="A29" s="67" t="s">
        <v>29</v>
      </c>
      <c r="B29" s="61">
        <f>MAX(B27:B28)</f>
        <v>3</v>
      </c>
      <c r="C29" s="60"/>
      <c r="D29" s="64" t="s">
        <v>23</v>
      </c>
      <c r="E29" s="68"/>
      <c r="F29" s="65"/>
      <c r="G29" s="66">
        <f>1/GEOMEAN(G14,G17)</f>
        <v>0.7745966692414834</v>
      </c>
      <c r="H29" s="66">
        <f>1/GEOMEAN(G15,H17)</f>
        <v>0.4303314829119352</v>
      </c>
      <c r="I29" s="60"/>
      <c r="J29" s="60"/>
    </row>
    <row r="30" spans="1:10" ht="14.25" thickBot="1" thickTop="1">
      <c r="A30" s="60"/>
      <c r="B30" s="60"/>
      <c r="C30" s="60"/>
      <c r="D30" s="64" t="s">
        <v>24</v>
      </c>
      <c r="E30" s="68"/>
      <c r="F30" s="68"/>
      <c r="G30" s="65"/>
      <c r="H30" s="69">
        <f>1/GEOMEAN(G16:G17)</f>
        <v>1.8000000000000003</v>
      </c>
      <c r="I30" s="60"/>
      <c r="J30" s="60"/>
    </row>
    <row r="31" spans="1:10" ht="14.25" thickBot="1" thickTop="1">
      <c r="A31" s="60"/>
      <c r="B31" s="60"/>
      <c r="C31" s="60"/>
      <c r="D31" s="70" t="s">
        <v>25</v>
      </c>
      <c r="E31" s="71"/>
      <c r="F31" s="71"/>
      <c r="G31" s="72"/>
      <c r="H31" s="48"/>
      <c r="I31" s="60"/>
      <c r="J31" s="60"/>
    </row>
    <row r="32" spans="1:10" ht="13.5" thickTop="1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4:8" ht="13.5" thickBot="1">
      <c r="D33" s="45" t="s">
        <v>33</v>
      </c>
      <c r="E33" s="63" t="s">
        <v>22</v>
      </c>
      <c r="F33" s="63" t="s">
        <v>23</v>
      </c>
      <c r="G33" s="63" t="s">
        <v>24</v>
      </c>
      <c r="H33" s="63" t="s">
        <v>25</v>
      </c>
    </row>
    <row r="34" spans="4:8" ht="14.25" thickBot="1" thickTop="1">
      <c r="D34" s="64" t="s">
        <v>22</v>
      </c>
      <c r="E34" s="65"/>
      <c r="F34" s="21">
        <f>IF(ABS(LN(F28))=LN($B$29),F28*F4,)</f>
        <v>1</v>
      </c>
      <c r="G34" s="21">
        <f>IF(ABS(LN(G28))=LN($B$29),G28*G4,)</f>
        <v>0</v>
      </c>
      <c r="H34" s="21">
        <f>IF(ABS(LN(H28))=LN($B$29),H28*H4,)</f>
        <v>0</v>
      </c>
    </row>
    <row r="35" spans="4:8" ht="14.25" thickBot="1" thickTop="1">
      <c r="D35" s="64" t="s">
        <v>23</v>
      </c>
      <c r="E35" s="68"/>
      <c r="F35" s="65"/>
      <c r="G35" s="21">
        <f>IF(ABS(LN(G29))=LN($B$29),G29*G5,)</f>
        <v>0</v>
      </c>
      <c r="H35" s="21">
        <f>IF(ABS(LN(H29))=LN($B$29),H29*H5,)</f>
        <v>0</v>
      </c>
    </row>
    <row r="36" spans="4:8" ht="14.25" thickBot="1" thickTop="1">
      <c r="D36" s="64" t="s">
        <v>24</v>
      </c>
      <c r="E36" s="68"/>
      <c r="F36" s="68"/>
      <c r="G36" s="65"/>
      <c r="H36" s="21">
        <f>IF(ABS(LN(H30))=LN($B$29),H30*H6,)</f>
        <v>0</v>
      </c>
    </row>
    <row r="37" spans="4:8" ht="14.25" thickBot="1" thickTop="1">
      <c r="D37" s="70" t="s">
        <v>25</v>
      </c>
      <c r="E37" s="71"/>
      <c r="F37" s="71"/>
      <c r="G37" s="72"/>
      <c r="H37" s="48"/>
    </row>
    <row r="38" ht="13.5" thickTop="1"/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33.140625" style="0" customWidth="1"/>
    <col min="2" max="2" width="5.57421875" style="0" bestFit="1" customWidth="1"/>
    <col min="3" max="3" width="2.421875" style="0" customWidth="1"/>
    <col min="4" max="4" width="8.28125" style="0" customWidth="1"/>
    <col min="5" max="5" width="7.8515625" style="0" bestFit="1" customWidth="1"/>
    <col min="6" max="6" width="9.28125" style="0" bestFit="1" customWidth="1"/>
    <col min="7" max="7" width="7.28125" style="0" bestFit="1" customWidth="1"/>
    <col min="8" max="8" width="7.421875" style="0" customWidth="1"/>
    <col min="12" max="12" width="4.7109375" style="0" bestFit="1" customWidth="1"/>
    <col min="13" max="16" width="5.140625" style="0" bestFit="1" customWidth="1"/>
  </cols>
  <sheetData>
    <row r="1" spans="1:3" ht="13.5" customHeight="1">
      <c r="A1" s="9" t="s">
        <v>2</v>
      </c>
      <c r="B1" s="9">
        <v>4</v>
      </c>
      <c r="C1" s="10"/>
    </row>
    <row r="2" spans="1:3" s="3" customFormat="1" ht="12.75">
      <c r="A2" s="11" t="s">
        <v>3</v>
      </c>
      <c r="B2" s="44">
        <f>I9</f>
        <v>4.083034717224271</v>
      </c>
      <c r="C2" s="11"/>
    </row>
    <row r="3" spans="1:16" s="3" customFormat="1" ht="13.5" thickBot="1">
      <c r="A3" s="11" t="s">
        <v>4</v>
      </c>
      <c r="B3" s="13">
        <f>(B2-veerge)/(veerge-1)</f>
        <v>0.0276782390747569</v>
      </c>
      <c r="C3" s="11"/>
      <c r="D3" s="45" t="s">
        <v>34</v>
      </c>
      <c r="E3" s="46" t="s">
        <v>22</v>
      </c>
      <c r="F3" s="46" t="s">
        <v>23</v>
      </c>
      <c r="G3" s="46" t="s">
        <v>24</v>
      </c>
      <c r="H3" s="46" t="s">
        <v>25</v>
      </c>
      <c r="I3" s="16" t="s">
        <v>9</v>
      </c>
      <c r="J3" s="17" t="s">
        <v>10</v>
      </c>
      <c r="K3"/>
      <c r="L3" s="3" t="s">
        <v>34</v>
      </c>
      <c r="M3" s="3" t="s">
        <v>22</v>
      </c>
      <c r="N3" s="3" t="s">
        <v>23</v>
      </c>
      <c r="O3" s="3" t="s">
        <v>24</v>
      </c>
      <c r="P3" s="3" t="s">
        <v>25</v>
      </c>
    </row>
    <row r="4" spans="1:16" s="3" customFormat="1" ht="14.25" thickBot="1" thickTop="1">
      <c r="A4" s="11" t="s">
        <v>11</v>
      </c>
      <c r="B4" s="11">
        <f>VLOOKUP(B1,CIjuh!$D$18:$E$27,2)</f>
        <v>0.9</v>
      </c>
      <c r="C4" s="11"/>
      <c r="D4" s="47" t="s">
        <v>22</v>
      </c>
      <c r="E4" s="48">
        <v>1</v>
      </c>
      <c r="F4" s="21">
        <v>3</v>
      </c>
      <c r="G4" s="21">
        <v>7</v>
      </c>
      <c r="H4" s="21">
        <v>3</v>
      </c>
      <c r="I4" s="21">
        <f>GEOMEAN($E4:H4)</f>
        <v>2.8173132472612576</v>
      </c>
      <c r="J4" s="22">
        <f>I4/$I$8</f>
        <v>0.5585156628022218</v>
      </c>
      <c r="L4" s="3" t="s">
        <v>22</v>
      </c>
      <c r="M4" s="3">
        <v>1</v>
      </c>
      <c r="N4" s="3">
        <v>3</v>
      </c>
      <c r="O4" s="3">
        <v>7</v>
      </c>
      <c r="P4" s="3">
        <v>3</v>
      </c>
    </row>
    <row r="5" spans="1:16" s="3" customFormat="1" ht="14.25" thickBot="1" thickTop="1">
      <c r="A5" s="11" t="s">
        <v>12</v>
      </c>
      <c r="B5" s="11">
        <f>B3/B4</f>
        <v>0.03075359897195211</v>
      </c>
      <c r="C5" s="11"/>
      <c r="D5" s="47" t="s">
        <v>23</v>
      </c>
      <c r="E5" s="21">
        <f>1/F4</f>
        <v>0.3333333333333333</v>
      </c>
      <c r="F5" s="48">
        <v>1</v>
      </c>
      <c r="G5" s="21">
        <v>3</v>
      </c>
      <c r="H5" s="21">
        <v>1</v>
      </c>
      <c r="I5" s="21">
        <f>GEOMEAN($E5:H5)</f>
        <v>1</v>
      </c>
      <c r="J5" s="22">
        <f>I5/$I$8</f>
        <v>0.19824407646013847</v>
      </c>
      <c r="L5" s="3" t="s">
        <v>23</v>
      </c>
      <c r="M5" s="3">
        <v>0.3333333333333333</v>
      </c>
      <c r="N5" s="3">
        <v>1</v>
      </c>
      <c r="O5" s="3">
        <v>3</v>
      </c>
      <c r="P5" s="3">
        <v>1</v>
      </c>
    </row>
    <row r="6" spans="1:16" s="3" customFormat="1" ht="14.25" customHeight="1" thickBot="1" thickTop="1">
      <c r="A6" s="23">
        <f>IF($B$5&gt;0.1,"Tegu ei ole stabiilse hinnangute süsteemiga","")</f>
      </c>
      <c r="B6" s="11"/>
      <c r="C6" s="11"/>
      <c r="D6" s="47" t="s">
        <v>24</v>
      </c>
      <c r="E6" s="21">
        <f>1/G4</f>
        <v>0.14285714285714285</v>
      </c>
      <c r="F6" s="21">
        <f>1/G5</f>
        <v>0.3333333333333333</v>
      </c>
      <c r="G6" s="48">
        <v>1</v>
      </c>
      <c r="H6" s="49">
        <v>1</v>
      </c>
      <c r="I6" s="21">
        <f>GEOMEAN($E6:H6)</f>
        <v>0.4671379777282001</v>
      </c>
      <c r="J6" s="22">
        <f>I6/$I$8</f>
        <v>0.09260733697418376</v>
      </c>
      <c r="L6" s="3" t="s">
        <v>24</v>
      </c>
      <c r="M6" s="3">
        <v>0.14285714285714285</v>
      </c>
      <c r="N6" s="3">
        <v>0.3333333333333333</v>
      </c>
      <c r="O6" s="3">
        <v>1</v>
      </c>
      <c r="P6" s="3">
        <v>1</v>
      </c>
    </row>
    <row r="7" spans="1:16" s="3" customFormat="1" ht="14.25" thickBot="1" thickTop="1">
      <c r="A7" s="24" t="str">
        <f>IF($B$5&gt;0.1,"","Tegu on stabiilse hinnangute süsteemiga")</f>
        <v>Tegu on stabiilse hinnangute süsteemiga</v>
      </c>
      <c r="B7" s="11"/>
      <c r="C7" s="11"/>
      <c r="D7" s="50" t="s">
        <v>25</v>
      </c>
      <c r="E7" s="51">
        <f>1/H4</f>
        <v>0.3333333333333333</v>
      </c>
      <c r="F7" s="51">
        <f>1/H5</f>
        <v>1</v>
      </c>
      <c r="G7" s="52">
        <f>1/H6</f>
        <v>1</v>
      </c>
      <c r="H7" s="48">
        <v>1</v>
      </c>
      <c r="I7" s="51">
        <f>GEOMEAN($E7:H7)</f>
        <v>0.7598356856515925</v>
      </c>
      <c r="J7" s="54">
        <f>I7/$I$8</f>
        <v>0.15063292376345605</v>
      </c>
      <c r="L7" s="3" t="s">
        <v>25</v>
      </c>
      <c r="M7" s="3">
        <v>0.3333333333333333</v>
      </c>
      <c r="N7" s="3">
        <v>1</v>
      </c>
      <c r="O7" s="3">
        <v>1</v>
      </c>
      <c r="P7" s="3">
        <v>1</v>
      </c>
    </row>
    <row r="8" spans="4:10" s="3" customFormat="1" ht="13.5" thickTop="1">
      <c r="D8" s="55"/>
      <c r="E8" s="51">
        <f>SUM(E$4:E7)</f>
        <v>1.8095238095238093</v>
      </c>
      <c r="F8" s="51">
        <f>SUM(F$4:F7)</f>
        <v>5.333333333333333</v>
      </c>
      <c r="G8" s="51">
        <f>SUM(G$4:G7)</f>
        <v>12</v>
      </c>
      <c r="H8" s="51">
        <f>SUM(H$4:H7)</f>
        <v>6</v>
      </c>
      <c r="I8" s="51">
        <f>SUM(I$4:I7)</f>
        <v>5.04428691064105</v>
      </c>
      <c r="J8" s="54">
        <f>SUM(J$4:J7)</f>
        <v>1</v>
      </c>
    </row>
    <row r="9" spans="1:10" s="3" customFormat="1" ht="12.75">
      <c r="A9"/>
      <c r="B9"/>
      <c r="C9"/>
      <c r="D9" s="56"/>
      <c r="E9" s="31">
        <f>E8*J4</f>
        <v>1.0106473898325916</v>
      </c>
      <c r="F9" s="31">
        <f>F8*J5</f>
        <v>1.0573017411207384</v>
      </c>
      <c r="G9" s="31">
        <f>G8*J6</f>
        <v>1.111288043690205</v>
      </c>
      <c r="H9" s="31">
        <f>H8*J7</f>
        <v>0.9037975425807363</v>
      </c>
      <c r="I9" s="28">
        <f>SUM($E9:H9)</f>
        <v>4.083034717224271</v>
      </c>
      <c r="J9" s="57"/>
    </row>
    <row r="10" spans="4:10" s="3" customFormat="1" ht="12.75">
      <c r="D10" s="58"/>
      <c r="E10" s="58"/>
      <c r="F10" s="26"/>
      <c r="G10" s="58"/>
      <c r="H10" s="58"/>
      <c r="I10" s="59"/>
      <c r="J10" s="58"/>
    </row>
    <row r="11" spans="4:10" ht="12.75">
      <c r="D11" s="34"/>
      <c r="E11" s="3"/>
      <c r="F11" s="3"/>
      <c r="G11" s="3"/>
      <c r="H11" s="3"/>
      <c r="I11" s="3"/>
      <c r="J11" s="3"/>
    </row>
    <row r="12" spans="4:8" ht="12.75">
      <c r="D12" s="35" t="s">
        <v>13</v>
      </c>
      <c r="E12" s="35" t="s">
        <v>14</v>
      </c>
      <c r="F12" s="35" t="s">
        <v>15</v>
      </c>
      <c r="G12" s="36" t="s">
        <v>16</v>
      </c>
      <c r="H12" t="s">
        <v>26</v>
      </c>
    </row>
    <row r="13" spans="4:10" ht="12.75">
      <c r="D13" s="37"/>
      <c r="E13" s="9" t="s">
        <v>17</v>
      </c>
      <c r="F13" s="37"/>
      <c r="G13" s="37"/>
      <c r="H13" s="37"/>
      <c r="I13" s="38" t="s">
        <v>18</v>
      </c>
      <c r="J13" s="9" t="s">
        <v>19</v>
      </c>
    </row>
    <row r="14" spans="4:11" ht="12.75">
      <c r="D14" s="40">
        <f>$F$4</f>
        <v>3</v>
      </c>
      <c r="E14" s="40">
        <f>$G$5</f>
        <v>3</v>
      </c>
      <c r="F14" s="40">
        <f>$G$4</f>
        <v>7</v>
      </c>
      <c r="G14" s="40">
        <f>D14*E14/F14</f>
        <v>1.2857142857142858</v>
      </c>
      <c r="H14" s="40">
        <f>1/G14</f>
        <v>0.7777777777777777</v>
      </c>
      <c r="I14" s="40">
        <f>LN(D14)+LN(E14)-LN(F14)</f>
        <v>0.25131442828090633</v>
      </c>
      <c r="J14" s="40">
        <f>EXP(ABS(I14))</f>
        <v>1.285714285714286</v>
      </c>
      <c r="K14" s="41" t="str">
        <f aca="true" t="shared" si="0" ref="K14:K23">IF($K$24=J14,"Suurim"," ")</f>
        <v> </v>
      </c>
    </row>
    <row r="15" spans="4:11" ht="12.75">
      <c r="D15" s="40">
        <f>F4</f>
        <v>3</v>
      </c>
      <c r="E15" s="40">
        <f>H5</f>
        <v>1</v>
      </c>
      <c r="F15" s="40">
        <f>H4</f>
        <v>3</v>
      </c>
      <c r="G15" s="40">
        <f>D15*E15/F15</f>
        <v>1</v>
      </c>
      <c r="H15" s="40">
        <f>1/G15</f>
        <v>1</v>
      </c>
      <c r="I15" s="40">
        <f>LN(D15)+LN(E15)-LN(F15)</f>
        <v>0</v>
      </c>
      <c r="J15" s="40">
        <f>EXP(ABS(I15))</f>
        <v>1</v>
      </c>
      <c r="K15" s="41" t="str">
        <f t="shared" si="0"/>
        <v> </v>
      </c>
    </row>
    <row r="16" spans="4:11" ht="12.75">
      <c r="D16" s="40">
        <f>G4</f>
        <v>7</v>
      </c>
      <c r="E16" s="40">
        <f>H6</f>
        <v>1</v>
      </c>
      <c r="F16" s="40">
        <f>H4</f>
        <v>3</v>
      </c>
      <c r="G16" s="40">
        <f>D16*E16/F16</f>
        <v>2.3333333333333335</v>
      </c>
      <c r="H16" s="40">
        <f>1/G16</f>
        <v>0.42857142857142855</v>
      </c>
      <c r="I16" s="40">
        <f>LN(D16)+LN(E16)-LN(F16)</f>
        <v>0.8472978603872034</v>
      </c>
      <c r="J16" s="40">
        <f>EXP(ABS(I16))</f>
        <v>2.333333333333333</v>
      </c>
      <c r="K16" s="41" t="str">
        <f t="shared" si="0"/>
        <v> </v>
      </c>
    </row>
    <row r="17" spans="4:11" ht="12.75">
      <c r="D17" s="40">
        <f>G5</f>
        <v>3</v>
      </c>
      <c r="E17" s="40">
        <f>H6</f>
        <v>1</v>
      </c>
      <c r="F17" s="40">
        <f>H5</f>
        <v>1</v>
      </c>
      <c r="G17" s="40">
        <f>D17*E17/F17</f>
        <v>3</v>
      </c>
      <c r="H17" s="40">
        <f>1/G17</f>
        <v>0.3333333333333333</v>
      </c>
      <c r="I17" s="40">
        <f>LN(D17)+LN(E17)-LN(F17)</f>
        <v>1.0986122886681098</v>
      </c>
      <c r="J17" s="40">
        <f>EXP(ABS(I17))</f>
        <v>3.0000000000000004</v>
      </c>
      <c r="K17" s="41" t="str">
        <f t="shared" si="0"/>
        <v>Suurim</v>
      </c>
    </row>
    <row r="18" spans="4:11" ht="12.75">
      <c r="D18" s="39"/>
      <c r="E18" s="39"/>
      <c r="F18" s="39"/>
      <c r="G18" s="39"/>
      <c r="H18" s="40"/>
      <c r="I18" s="40"/>
      <c r="J18" s="40"/>
      <c r="K18" s="41" t="str">
        <f t="shared" si="0"/>
        <v> </v>
      </c>
    </row>
    <row r="19" spans="4:11" ht="12.75">
      <c r="D19" s="39"/>
      <c r="E19" s="39"/>
      <c r="F19" s="39"/>
      <c r="G19" s="39"/>
      <c r="H19" s="39"/>
      <c r="I19" s="40"/>
      <c r="J19" s="40"/>
      <c r="K19" s="41" t="str">
        <f t="shared" si="0"/>
        <v> </v>
      </c>
    </row>
    <row r="20" spans="4:11" ht="12.75">
      <c r="D20" s="39"/>
      <c r="E20" s="39"/>
      <c r="F20" s="39"/>
      <c r="G20" s="39"/>
      <c r="H20" s="39"/>
      <c r="I20" s="40"/>
      <c r="J20" s="40"/>
      <c r="K20" s="41" t="str">
        <f t="shared" si="0"/>
        <v> </v>
      </c>
    </row>
    <row r="21" spans="4:11" ht="12.75">
      <c r="D21" s="39"/>
      <c r="E21" s="39"/>
      <c r="F21" s="39"/>
      <c r="G21" s="39"/>
      <c r="H21" s="39"/>
      <c r="I21" s="40"/>
      <c r="J21" s="40"/>
      <c r="K21" s="41" t="str">
        <f t="shared" si="0"/>
        <v> </v>
      </c>
    </row>
    <row r="22" spans="4:11" ht="12.75">
      <c r="D22" s="39"/>
      <c r="E22" s="39"/>
      <c r="F22" s="39"/>
      <c r="G22" s="39"/>
      <c r="H22" s="39"/>
      <c r="I22" s="40"/>
      <c r="J22" s="40"/>
      <c r="K22" s="41" t="str">
        <f t="shared" si="0"/>
        <v> </v>
      </c>
    </row>
    <row r="23" spans="4:11" ht="12.75">
      <c r="D23" s="39"/>
      <c r="E23" s="39"/>
      <c r="F23" s="39"/>
      <c r="G23" s="39"/>
      <c r="H23" s="39"/>
      <c r="I23" s="40"/>
      <c r="J23" s="40"/>
      <c r="K23" s="41" t="str">
        <f t="shared" si="0"/>
        <v> </v>
      </c>
    </row>
    <row r="24" spans="4:11" ht="12.75">
      <c r="D24" s="37"/>
      <c r="E24" s="37"/>
      <c r="F24" s="37"/>
      <c r="G24" s="37"/>
      <c r="H24" s="37"/>
      <c r="I24" s="42" t="s">
        <v>27</v>
      </c>
      <c r="J24" s="40">
        <f>GEOMEAN(J14:J17)</f>
        <v>1.7320508075688774</v>
      </c>
      <c r="K24" s="10">
        <f>MAX(J14:J23)</f>
        <v>3.0000000000000004</v>
      </c>
    </row>
    <row r="26" spans="1:10" ht="12.75">
      <c r="A26" s="60"/>
      <c r="B26" s="60"/>
      <c r="C26" s="60"/>
      <c r="D26" s="38" t="s">
        <v>28</v>
      </c>
      <c r="E26" s="60"/>
      <c r="F26" s="60"/>
      <c r="G26" s="60"/>
      <c r="H26" s="60"/>
      <c r="I26" s="60"/>
      <c r="J26" s="60"/>
    </row>
    <row r="27" spans="1:10" ht="13.5" thickBot="1">
      <c r="A27" s="60"/>
      <c r="B27" s="61">
        <f>MAX(E28:H31)</f>
        <v>1.7320508075688774</v>
      </c>
      <c r="C27" s="60"/>
      <c r="D27" s="45" t="s">
        <v>34</v>
      </c>
      <c r="E27" s="63" t="s">
        <v>22</v>
      </c>
      <c r="F27" s="63" t="s">
        <v>23</v>
      </c>
      <c r="G27" s="63" t="s">
        <v>24</v>
      </c>
      <c r="H27" s="63" t="s">
        <v>25</v>
      </c>
      <c r="I27" s="60"/>
      <c r="J27" s="60"/>
    </row>
    <row r="28" spans="1:10" ht="14.25" thickBot="1" thickTop="1">
      <c r="A28" s="60"/>
      <c r="B28" s="61">
        <f>1/MIN(E28:H31)</f>
        <v>2.6457513110645907</v>
      </c>
      <c r="C28" s="60"/>
      <c r="D28" s="64" t="s">
        <v>22</v>
      </c>
      <c r="E28" s="65"/>
      <c r="F28" s="21">
        <f>1/GEOMEAN(G14:G15)</f>
        <v>0.8819171036881969</v>
      </c>
      <c r="G28" s="66">
        <f>1/GEOMEAN(H14,G16)</f>
        <v>0.7423074889580903</v>
      </c>
      <c r="H28" s="66">
        <f>1/GEOMEAN(H15:H16)</f>
        <v>1.5275252316519468</v>
      </c>
      <c r="I28" s="60"/>
      <c r="J28" s="60"/>
    </row>
    <row r="29" spans="1:10" ht="14.25" thickBot="1" thickTop="1">
      <c r="A29" s="67" t="s">
        <v>29</v>
      </c>
      <c r="B29" s="61">
        <f>MAX(B27:B28)</f>
        <v>2.6457513110645907</v>
      </c>
      <c r="C29" s="60"/>
      <c r="D29" s="64" t="s">
        <v>23</v>
      </c>
      <c r="E29" s="68"/>
      <c r="F29" s="65"/>
      <c r="G29" s="66">
        <f>1/GEOMEAN(G14,G17)</f>
        <v>0.5091750772173156</v>
      </c>
      <c r="H29" s="66">
        <f>1/GEOMEAN(G15,H17)</f>
        <v>1.7320508075688774</v>
      </c>
      <c r="I29" s="60"/>
      <c r="J29" s="60"/>
    </row>
    <row r="30" spans="1:10" ht="14.25" thickBot="1" thickTop="1">
      <c r="A30" s="60"/>
      <c r="B30" s="60"/>
      <c r="C30" s="60"/>
      <c r="D30" s="64" t="s">
        <v>24</v>
      </c>
      <c r="E30" s="68"/>
      <c r="F30" s="68"/>
      <c r="G30" s="65"/>
      <c r="H30" s="69">
        <f>1/GEOMEAN(G16:G17)</f>
        <v>0.3779644730092272</v>
      </c>
      <c r="I30" s="60"/>
      <c r="J30" s="60"/>
    </row>
    <row r="31" spans="1:10" ht="14.25" thickBot="1" thickTop="1">
      <c r="A31" s="60"/>
      <c r="B31" s="60"/>
      <c r="C31" s="60"/>
      <c r="D31" s="70" t="s">
        <v>25</v>
      </c>
      <c r="E31" s="71"/>
      <c r="F31" s="71"/>
      <c r="G31" s="72"/>
      <c r="H31" s="48"/>
      <c r="I31" s="60"/>
      <c r="J31" s="60"/>
    </row>
    <row r="32" spans="1:10" ht="13.5" thickTop="1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4:8" ht="13.5" thickBot="1">
      <c r="D33" s="45" t="s">
        <v>34</v>
      </c>
      <c r="E33" s="63" t="s">
        <v>22</v>
      </c>
      <c r="F33" s="63" t="s">
        <v>23</v>
      </c>
      <c r="G33" s="63" t="s">
        <v>24</v>
      </c>
      <c r="H33" s="63" t="s">
        <v>25</v>
      </c>
    </row>
    <row r="34" spans="4:8" ht="14.25" thickBot="1" thickTop="1">
      <c r="D34" s="64" t="s">
        <v>22</v>
      </c>
      <c r="E34" s="65"/>
      <c r="F34" s="21">
        <f>IF(ABS(LN(F28))=LN($B$29),F28*F4,)</f>
        <v>0</v>
      </c>
      <c r="G34" s="21">
        <f>IF(ABS(LN(G28))=LN($B$29),G28*G4,)</f>
        <v>0</v>
      </c>
      <c r="H34" s="21">
        <f>IF(ABS(LN(H28))=LN($B$29),H28*H4,)</f>
        <v>0</v>
      </c>
    </row>
    <row r="35" spans="4:8" ht="14.25" thickBot="1" thickTop="1">
      <c r="D35" s="64" t="s">
        <v>23</v>
      </c>
      <c r="E35" s="68"/>
      <c r="F35" s="65"/>
      <c r="G35" s="21">
        <f>IF(ABS(LN(G29))=LN($B$29),G29*G5,)</f>
        <v>0</v>
      </c>
      <c r="H35" s="21">
        <f>IF(ABS(LN(H29))=LN($B$29),H29*H5,)</f>
        <v>0</v>
      </c>
    </row>
    <row r="36" spans="4:8" ht="14.25" thickBot="1" thickTop="1">
      <c r="D36" s="64" t="s">
        <v>24</v>
      </c>
      <c r="E36" s="68"/>
      <c r="F36" s="68"/>
      <c r="G36" s="65"/>
      <c r="H36" s="21">
        <f>IF(ABS(LN(H30))=LN($B$29),H30*H6,)</f>
        <v>0.3779644730092272</v>
      </c>
    </row>
    <row r="37" spans="4:8" ht="14.25" thickBot="1" thickTop="1">
      <c r="D37" s="70" t="s">
        <v>25</v>
      </c>
      <c r="E37" s="71"/>
      <c r="F37" s="71"/>
      <c r="G37" s="72"/>
      <c r="H37" s="48"/>
    </row>
    <row r="38" ht="13.5" thickTop="1"/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33.140625" style="0" customWidth="1"/>
    <col min="2" max="2" width="5.57421875" style="0" bestFit="1" customWidth="1"/>
    <col min="3" max="3" width="2.421875" style="0" customWidth="1"/>
    <col min="4" max="4" width="11.421875" style="0" customWidth="1"/>
    <col min="5" max="5" width="7.8515625" style="0" bestFit="1" customWidth="1"/>
    <col min="6" max="6" width="9.28125" style="0" bestFit="1" customWidth="1"/>
    <col min="7" max="7" width="7.28125" style="0" bestFit="1" customWidth="1"/>
    <col min="8" max="8" width="7.421875" style="0" customWidth="1"/>
    <col min="9" max="9" width="9.57421875" style="0" customWidth="1"/>
    <col min="12" max="12" width="7.8515625" style="0" bestFit="1" customWidth="1"/>
    <col min="13" max="16" width="5.140625" style="0" bestFit="1" customWidth="1"/>
  </cols>
  <sheetData>
    <row r="1" spans="1:3" ht="13.5" customHeight="1">
      <c r="A1" s="9" t="s">
        <v>2</v>
      </c>
      <c r="B1" s="9">
        <v>4</v>
      </c>
      <c r="C1" s="10"/>
    </row>
    <row r="2" spans="1:3" s="3" customFormat="1" ht="12.75">
      <c r="A2" s="11" t="s">
        <v>3</v>
      </c>
      <c r="B2" s="44">
        <f>I9</f>
        <v>4.226862684844809</v>
      </c>
      <c r="C2" s="11"/>
    </row>
    <row r="3" spans="1:16" s="3" customFormat="1" ht="13.5" thickBot="1">
      <c r="A3" s="11" t="s">
        <v>4</v>
      </c>
      <c r="B3" s="13">
        <f>(B2-veerge)/(veerge-1)</f>
        <v>0.07562089494826967</v>
      </c>
      <c r="C3" s="11"/>
      <c r="D3" s="45" t="s">
        <v>41</v>
      </c>
      <c r="E3" s="46" t="s">
        <v>22</v>
      </c>
      <c r="F3" s="46" t="s">
        <v>23</v>
      </c>
      <c r="G3" s="46" t="s">
        <v>24</v>
      </c>
      <c r="H3" s="46" t="s">
        <v>25</v>
      </c>
      <c r="I3" s="16" t="s">
        <v>9</v>
      </c>
      <c r="J3" s="17" t="s">
        <v>10</v>
      </c>
      <c r="K3"/>
      <c r="L3" s="3" t="s">
        <v>41</v>
      </c>
      <c r="M3" s="3" t="s">
        <v>22</v>
      </c>
      <c r="N3" s="3" t="s">
        <v>23</v>
      </c>
      <c r="O3" s="3" t="s">
        <v>24</v>
      </c>
      <c r="P3" s="3" t="s">
        <v>25</v>
      </c>
    </row>
    <row r="4" spans="1:16" s="3" customFormat="1" ht="14.25" thickBot="1" thickTop="1">
      <c r="A4" s="11" t="s">
        <v>11</v>
      </c>
      <c r="B4" s="11">
        <f>VLOOKUP(B1,CIjuh!$D$18:$E$27,2)</f>
        <v>0.9</v>
      </c>
      <c r="C4" s="11"/>
      <c r="D4" s="47" t="s">
        <v>22</v>
      </c>
      <c r="E4" s="48">
        <v>1</v>
      </c>
      <c r="F4" s="21">
        <v>3</v>
      </c>
      <c r="G4" s="21">
        <v>5</v>
      </c>
      <c r="H4" s="21">
        <v>3</v>
      </c>
      <c r="I4" s="21">
        <f>GEOMEAN($E4:H4)</f>
        <v>2.5900200641113513</v>
      </c>
      <c r="J4" s="22">
        <f>I4/$I$8</f>
        <v>0.5068599159890154</v>
      </c>
      <c r="L4" s="3" t="s">
        <v>22</v>
      </c>
      <c r="M4" s="3">
        <v>1</v>
      </c>
      <c r="N4" s="3">
        <v>3</v>
      </c>
      <c r="O4" s="3">
        <v>5</v>
      </c>
      <c r="P4" s="3">
        <v>3</v>
      </c>
    </row>
    <row r="5" spans="1:16" s="3" customFormat="1" ht="14.25" thickBot="1" thickTop="1">
      <c r="A5" s="11" t="s">
        <v>12</v>
      </c>
      <c r="B5" s="11">
        <f>B3/B4</f>
        <v>0.08402321660918852</v>
      </c>
      <c r="C5" s="11"/>
      <c r="D5" s="47" t="s">
        <v>23</v>
      </c>
      <c r="E5" s="21">
        <f>1/F4</f>
        <v>0.3333333333333333</v>
      </c>
      <c r="F5" s="48">
        <v>1</v>
      </c>
      <c r="G5" s="21">
        <v>5</v>
      </c>
      <c r="H5" s="21">
        <v>3</v>
      </c>
      <c r="I5" s="21">
        <f>GEOMEAN($E5:H5)</f>
        <v>1.4953487812212205</v>
      </c>
      <c r="J5" s="22">
        <f>I5/$I$8</f>
        <v>0.29263570893768914</v>
      </c>
      <c r="L5" s="3" t="s">
        <v>23</v>
      </c>
      <c r="M5" s="3">
        <v>0.3333333333333333</v>
      </c>
      <c r="N5" s="3">
        <v>1</v>
      </c>
      <c r="O5" s="3">
        <v>5</v>
      </c>
      <c r="P5" s="3">
        <v>3</v>
      </c>
    </row>
    <row r="6" spans="1:16" s="3" customFormat="1" ht="14.25" customHeight="1" thickBot="1" thickTop="1">
      <c r="A6" s="23">
        <f>IF($B$5&gt;0.1,"Tegu ei ole stabiilse hinnangute süsteemiga","")</f>
      </c>
      <c r="B6" s="11"/>
      <c r="C6" s="11"/>
      <c r="D6" s="47" t="s">
        <v>24</v>
      </c>
      <c r="E6" s="21">
        <f>1/G4</f>
        <v>0.2</v>
      </c>
      <c r="F6" s="21">
        <f>1/G5</f>
        <v>0.2</v>
      </c>
      <c r="G6" s="48">
        <v>1</v>
      </c>
      <c r="H6" s="49">
        <v>1</v>
      </c>
      <c r="I6" s="21">
        <f>GEOMEAN($E6:H6)</f>
        <v>0.447213595499958</v>
      </c>
      <c r="J6" s="22">
        <f>I6/$I$8</f>
        <v>0.08751849014035627</v>
      </c>
      <c r="L6" s="3" t="s">
        <v>24</v>
      </c>
      <c r="M6" s="3">
        <v>0.2</v>
      </c>
      <c r="N6" s="3">
        <v>0.2</v>
      </c>
      <c r="O6" s="3">
        <v>1</v>
      </c>
      <c r="P6" s="3">
        <v>1</v>
      </c>
    </row>
    <row r="7" spans="1:16" s="3" customFormat="1" ht="14.25" thickBot="1" thickTop="1">
      <c r="A7" s="24" t="str">
        <f>IF($B$5&gt;0.1,"","Tegu on stabiilse hinnangute süsteemiga")</f>
        <v>Tegu on stabiilse hinnangute süsteemiga</v>
      </c>
      <c r="B7" s="11"/>
      <c r="C7" s="11"/>
      <c r="D7" s="50" t="s">
        <v>25</v>
      </c>
      <c r="E7" s="51">
        <f>1/H4</f>
        <v>0.3333333333333333</v>
      </c>
      <c r="F7" s="51">
        <f>1/H5</f>
        <v>0.3333333333333333</v>
      </c>
      <c r="G7" s="52">
        <f>1/H6</f>
        <v>1</v>
      </c>
      <c r="H7" s="48">
        <v>1</v>
      </c>
      <c r="I7" s="51">
        <f>GEOMEAN($E7:H7)</f>
        <v>0.5773502691896257</v>
      </c>
      <c r="J7" s="54">
        <f>I7/$I$8</f>
        <v>0.11298588493293926</v>
      </c>
      <c r="L7" s="3" t="s">
        <v>25</v>
      </c>
      <c r="M7" s="3">
        <v>0.3333333333333333</v>
      </c>
      <c r="N7" s="3">
        <v>0.3333333333333333</v>
      </c>
      <c r="O7" s="3">
        <v>1</v>
      </c>
      <c r="P7" s="3">
        <v>1</v>
      </c>
    </row>
    <row r="8" spans="4:10" s="3" customFormat="1" ht="13.5" thickTop="1">
      <c r="D8" s="55"/>
      <c r="E8" s="51">
        <f>SUM(E$4:E7)</f>
        <v>1.8666666666666665</v>
      </c>
      <c r="F8" s="51">
        <f>SUM(F$4:F7)</f>
        <v>4.533333333333333</v>
      </c>
      <c r="G8" s="51">
        <f>SUM(G$4:G7)</f>
        <v>12</v>
      </c>
      <c r="H8" s="51">
        <f>SUM(H$4:H7)</f>
        <v>8</v>
      </c>
      <c r="I8" s="51">
        <f>SUM(I$4:I7)</f>
        <v>5.109932710022155</v>
      </c>
      <c r="J8" s="54">
        <f>SUM(J$4:J7)</f>
        <v>1</v>
      </c>
    </row>
    <row r="9" spans="1:10" s="3" customFormat="1" ht="12.75">
      <c r="A9"/>
      <c r="B9"/>
      <c r="C9"/>
      <c r="D9" s="56"/>
      <c r="E9" s="31">
        <f>E8*J4</f>
        <v>0.9461385098461619</v>
      </c>
      <c r="F9" s="31">
        <f>F8*J5</f>
        <v>1.3266152138508573</v>
      </c>
      <c r="G9" s="31">
        <f>G8*J6</f>
        <v>1.0502218816842752</v>
      </c>
      <c r="H9" s="31">
        <f>H8*J7</f>
        <v>0.9038870794635141</v>
      </c>
      <c r="I9" s="28">
        <f>SUM($E9:H9)</f>
        <v>4.226862684844809</v>
      </c>
      <c r="J9" s="57"/>
    </row>
    <row r="10" spans="4:10" s="3" customFormat="1" ht="12.75">
      <c r="D10" s="58"/>
      <c r="E10" s="58"/>
      <c r="F10" s="26"/>
      <c r="G10" s="58"/>
      <c r="H10" s="58"/>
      <c r="I10" s="59"/>
      <c r="J10" s="58"/>
    </row>
    <row r="11" spans="4:10" ht="12.75">
      <c r="D11" s="34"/>
      <c r="E11" s="3"/>
      <c r="F11" s="3"/>
      <c r="G11" s="3"/>
      <c r="H11" s="3"/>
      <c r="I11" s="3"/>
      <c r="J11" s="3"/>
    </row>
    <row r="12" spans="4:8" ht="12.75">
      <c r="D12" s="35" t="s">
        <v>13</v>
      </c>
      <c r="E12" s="35" t="s">
        <v>14</v>
      </c>
      <c r="F12" s="35" t="s">
        <v>15</v>
      </c>
      <c r="G12" s="36" t="s">
        <v>16</v>
      </c>
      <c r="H12" t="s">
        <v>26</v>
      </c>
    </row>
    <row r="13" spans="4:10" ht="12.75">
      <c r="D13" s="37"/>
      <c r="E13" s="9" t="s">
        <v>17</v>
      </c>
      <c r="F13" s="37"/>
      <c r="G13" s="37"/>
      <c r="H13" s="37"/>
      <c r="I13" s="38" t="s">
        <v>18</v>
      </c>
      <c r="J13" s="9" t="s">
        <v>19</v>
      </c>
    </row>
    <row r="14" spans="4:11" ht="12.75">
      <c r="D14" s="40">
        <f>$F$4</f>
        <v>3</v>
      </c>
      <c r="E14" s="40">
        <f>$G$5</f>
        <v>5</v>
      </c>
      <c r="F14" s="40">
        <f>$G$4</f>
        <v>5</v>
      </c>
      <c r="G14" s="40">
        <f>D14*E14/F14</f>
        <v>3</v>
      </c>
      <c r="H14" s="40">
        <f>1/G14</f>
        <v>0.3333333333333333</v>
      </c>
      <c r="I14" s="40">
        <f>LN(D14)+LN(E14)-LN(F14)</f>
        <v>1.0986122886681098</v>
      </c>
      <c r="J14" s="40">
        <f>EXP(ABS(I14))</f>
        <v>3.0000000000000004</v>
      </c>
      <c r="K14" s="41" t="str">
        <f aca="true" t="shared" si="0" ref="K14:K23">IF($K$24=J14,"Suurim"," ")</f>
        <v>Suurim</v>
      </c>
    </row>
    <row r="15" spans="4:11" ht="12.75">
      <c r="D15" s="40">
        <f>F4</f>
        <v>3</v>
      </c>
      <c r="E15" s="40">
        <f>H5</f>
        <v>3</v>
      </c>
      <c r="F15" s="40">
        <f>H4</f>
        <v>3</v>
      </c>
      <c r="G15" s="40">
        <f>D15*E15/F15</f>
        <v>3</v>
      </c>
      <c r="H15" s="40">
        <f>1/G15</f>
        <v>0.3333333333333333</v>
      </c>
      <c r="I15" s="40">
        <f>LN(D15)+LN(E15)-LN(F15)</f>
        <v>1.0986122886681098</v>
      </c>
      <c r="J15" s="40">
        <f>EXP(ABS(I15))</f>
        <v>3.0000000000000004</v>
      </c>
      <c r="K15" s="41" t="str">
        <f t="shared" si="0"/>
        <v>Suurim</v>
      </c>
    </row>
    <row r="16" spans="4:11" ht="12.75">
      <c r="D16" s="40">
        <f>G4</f>
        <v>5</v>
      </c>
      <c r="E16" s="40">
        <f>H6</f>
        <v>1</v>
      </c>
      <c r="F16" s="40">
        <f>H4</f>
        <v>3</v>
      </c>
      <c r="G16" s="40">
        <f>D16*E16/F16</f>
        <v>1.6666666666666667</v>
      </c>
      <c r="H16" s="40">
        <f>1/G16</f>
        <v>0.6</v>
      </c>
      <c r="I16" s="40">
        <f>LN(D16)+LN(E16)-LN(F16)</f>
        <v>0.5108256237659905</v>
      </c>
      <c r="J16" s="40">
        <f>EXP(ABS(I16))</f>
        <v>1.6666666666666663</v>
      </c>
      <c r="K16" s="41" t="str">
        <f t="shared" si="0"/>
        <v> </v>
      </c>
    </row>
    <row r="17" spans="4:11" ht="12.75">
      <c r="D17" s="40">
        <f>G5</f>
        <v>5</v>
      </c>
      <c r="E17" s="40">
        <f>H6</f>
        <v>1</v>
      </c>
      <c r="F17" s="40">
        <f>H5</f>
        <v>3</v>
      </c>
      <c r="G17" s="40">
        <f>D17*E17/F17</f>
        <v>1.6666666666666667</v>
      </c>
      <c r="H17" s="40">
        <f>1/G17</f>
        <v>0.6</v>
      </c>
      <c r="I17" s="40">
        <f>LN(D17)+LN(E17)-LN(F17)</f>
        <v>0.5108256237659905</v>
      </c>
      <c r="J17" s="40">
        <f>EXP(ABS(I17))</f>
        <v>1.6666666666666663</v>
      </c>
      <c r="K17" s="41" t="str">
        <f t="shared" si="0"/>
        <v> </v>
      </c>
    </row>
    <row r="18" spans="4:11" ht="12.75">
      <c r="D18" s="39"/>
      <c r="E18" s="39"/>
      <c r="F18" s="39"/>
      <c r="G18" s="39"/>
      <c r="H18" s="40"/>
      <c r="I18" s="40"/>
      <c r="J18" s="40"/>
      <c r="K18" s="41" t="str">
        <f t="shared" si="0"/>
        <v> </v>
      </c>
    </row>
    <row r="19" spans="4:11" ht="12.75">
      <c r="D19" s="39"/>
      <c r="E19" s="39"/>
      <c r="F19" s="39"/>
      <c r="G19" s="39"/>
      <c r="H19" s="39"/>
      <c r="I19" s="40"/>
      <c r="J19" s="40"/>
      <c r="K19" s="41" t="str">
        <f t="shared" si="0"/>
        <v> </v>
      </c>
    </row>
    <row r="20" spans="4:11" ht="12.75">
      <c r="D20" s="39"/>
      <c r="E20" s="39"/>
      <c r="F20" s="39"/>
      <c r="G20" s="39"/>
      <c r="H20" s="39"/>
      <c r="I20" s="40"/>
      <c r="J20" s="40"/>
      <c r="K20" s="41" t="str">
        <f t="shared" si="0"/>
        <v> </v>
      </c>
    </row>
    <row r="21" spans="4:11" ht="12.75">
      <c r="D21" s="39"/>
      <c r="E21" s="39"/>
      <c r="F21" s="39"/>
      <c r="G21" s="39"/>
      <c r="H21" s="39"/>
      <c r="I21" s="40"/>
      <c r="J21" s="40"/>
      <c r="K21" s="41" t="str">
        <f t="shared" si="0"/>
        <v> </v>
      </c>
    </row>
    <row r="22" spans="4:11" ht="12.75">
      <c r="D22" s="39"/>
      <c r="E22" s="39"/>
      <c r="F22" s="39"/>
      <c r="G22" s="39"/>
      <c r="H22" s="39"/>
      <c r="I22" s="40"/>
      <c r="J22" s="40"/>
      <c r="K22" s="41" t="str">
        <f t="shared" si="0"/>
        <v> </v>
      </c>
    </row>
    <row r="23" spans="4:11" ht="12.75">
      <c r="D23" s="39"/>
      <c r="E23" s="39"/>
      <c r="F23" s="39"/>
      <c r="G23" s="39"/>
      <c r="H23" s="39"/>
      <c r="I23" s="40"/>
      <c r="J23" s="40"/>
      <c r="K23" s="41" t="str">
        <f t="shared" si="0"/>
        <v> </v>
      </c>
    </row>
    <row r="24" spans="4:11" ht="12.75">
      <c r="D24" s="37"/>
      <c r="E24" s="37"/>
      <c r="F24" s="37"/>
      <c r="G24" s="37"/>
      <c r="H24" s="37"/>
      <c r="I24" s="42" t="s">
        <v>27</v>
      </c>
      <c r="J24" s="40">
        <f>GEOMEAN(J14:J17)</f>
        <v>2.23606797749979</v>
      </c>
      <c r="K24" s="10">
        <f>MAX(J14:J23)</f>
        <v>3.0000000000000004</v>
      </c>
    </row>
    <row r="26" spans="1:10" ht="12.75">
      <c r="A26" s="60"/>
      <c r="B26" s="60"/>
      <c r="C26" s="60"/>
      <c r="D26" s="38" t="s">
        <v>28</v>
      </c>
      <c r="E26" s="60"/>
      <c r="F26" s="60"/>
      <c r="G26" s="60"/>
      <c r="H26" s="60"/>
      <c r="I26" s="60"/>
      <c r="J26" s="60"/>
    </row>
    <row r="27" spans="1:10" ht="13.5" thickBot="1">
      <c r="A27" s="60"/>
      <c r="B27" s="61">
        <f>MAX(E28:H31)</f>
        <v>2.23606797749979</v>
      </c>
      <c r="C27" s="60"/>
      <c r="D27" s="45" t="s">
        <v>41</v>
      </c>
      <c r="E27" s="63" t="s">
        <v>22</v>
      </c>
      <c r="F27" s="63" t="s">
        <v>23</v>
      </c>
      <c r="G27" s="63" t="s">
        <v>24</v>
      </c>
      <c r="H27" s="63" t="s">
        <v>25</v>
      </c>
      <c r="I27" s="60"/>
      <c r="J27" s="60"/>
    </row>
    <row r="28" spans="1:10" ht="14.25" thickBot="1" thickTop="1">
      <c r="A28" s="60"/>
      <c r="B28" s="61">
        <f>1/MIN(E28:H31)</f>
        <v>3</v>
      </c>
      <c r="C28" s="60"/>
      <c r="D28" s="64" t="s">
        <v>22</v>
      </c>
      <c r="E28" s="65"/>
      <c r="F28" s="21">
        <f>1/GEOMEAN(G14:G15)</f>
        <v>0.3333333333333333</v>
      </c>
      <c r="G28" s="66">
        <f>1/GEOMEAN(H14,G16)</f>
        <v>1.3416407864998738</v>
      </c>
      <c r="H28" s="66">
        <f>1/GEOMEAN(H15:H16)</f>
        <v>2.23606797749979</v>
      </c>
      <c r="I28" s="60"/>
      <c r="J28" s="60"/>
    </row>
    <row r="29" spans="1:10" ht="14.25" thickBot="1" thickTop="1">
      <c r="A29" s="67" t="s">
        <v>29</v>
      </c>
      <c r="B29" s="61">
        <f>MAX(B27:B28)</f>
        <v>3</v>
      </c>
      <c r="C29" s="60"/>
      <c r="D29" s="64" t="s">
        <v>23</v>
      </c>
      <c r="E29" s="68"/>
      <c r="F29" s="65"/>
      <c r="G29" s="66">
        <f>1/GEOMEAN(G14,G17)</f>
        <v>0.4472135954999579</v>
      </c>
      <c r="H29" s="66">
        <f>1/GEOMEAN(G15,H17)</f>
        <v>0.7453559924999299</v>
      </c>
      <c r="I29" s="60"/>
      <c r="J29" s="60"/>
    </row>
    <row r="30" spans="1:10" ht="14.25" thickBot="1" thickTop="1">
      <c r="A30" s="60"/>
      <c r="B30" s="60"/>
      <c r="C30" s="60"/>
      <c r="D30" s="64" t="s">
        <v>24</v>
      </c>
      <c r="E30" s="68"/>
      <c r="F30" s="68"/>
      <c r="G30" s="65"/>
      <c r="H30" s="69">
        <f>1/GEOMEAN(G16:G17)</f>
        <v>0.6</v>
      </c>
      <c r="I30" s="60"/>
      <c r="J30" s="60"/>
    </row>
    <row r="31" spans="1:10" ht="14.25" thickBot="1" thickTop="1">
      <c r="A31" s="60"/>
      <c r="B31" s="60"/>
      <c r="C31" s="60"/>
      <c r="D31" s="70" t="s">
        <v>25</v>
      </c>
      <c r="E31" s="71"/>
      <c r="F31" s="71"/>
      <c r="G31" s="72"/>
      <c r="H31" s="48"/>
      <c r="I31" s="60"/>
      <c r="J31" s="60"/>
    </row>
    <row r="32" spans="1:10" ht="13.5" thickTop="1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4:8" ht="13.5" thickBot="1">
      <c r="D33" s="45" t="s">
        <v>41</v>
      </c>
      <c r="E33" s="63" t="s">
        <v>22</v>
      </c>
      <c r="F33" s="63" t="s">
        <v>23</v>
      </c>
      <c r="G33" s="63" t="s">
        <v>24</v>
      </c>
      <c r="H33" s="63" t="s">
        <v>25</v>
      </c>
    </row>
    <row r="34" spans="4:8" ht="14.25" thickBot="1" thickTop="1">
      <c r="D34" s="64" t="s">
        <v>22</v>
      </c>
      <c r="E34" s="65"/>
      <c r="F34" s="21">
        <f>IF(ABS(LN(F28))=LN($B$29),F28*F4,)</f>
        <v>1</v>
      </c>
      <c r="G34" s="21">
        <f>IF(ABS(LN(G28))=LN($B$29),G28*G4,)</f>
        <v>0</v>
      </c>
      <c r="H34" s="21">
        <f>IF(ABS(LN(H28))=LN($B$29),H28*H4,)</f>
        <v>0</v>
      </c>
    </row>
    <row r="35" spans="4:8" ht="14.25" thickBot="1" thickTop="1">
      <c r="D35" s="64" t="s">
        <v>23</v>
      </c>
      <c r="E35" s="68"/>
      <c r="F35" s="65"/>
      <c r="G35" s="21">
        <f>IF(ABS(LN(G29))=LN($B$29),G29*G5,)</f>
        <v>0</v>
      </c>
      <c r="H35" s="21">
        <f>IF(ABS(LN(H29))=LN($B$29),H29*H5,)</f>
        <v>0</v>
      </c>
    </row>
    <row r="36" spans="4:8" ht="14.25" thickBot="1" thickTop="1">
      <c r="D36" s="64" t="s">
        <v>24</v>
      </c>
      <c r="E36" s="68"/>
      <c r="F36" s="68"/>
      <c r="G36" s="65"/>
      <c r="H36" s="21">
        <f>IF(ABS(LN(H30))=LN($B$29),H30*H6,)</f>
        <v>0</v>
      </c>
    </row>
    <row r="37" spans="4:8" ht="14.25" thickBot="1" thickTop="1">
      <c r="D37" s="70" t="s">
        <v>25</v>
      </c>
      <c r="E37" s="71"/>
      <c r="F37" s="71"/>
      <c r="G37" s="72"/>
      <c r="H37" s="48"/>
    </row>
    <row r="38" ht="13.5" thickTop="1"/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33.140625" style="0" customWidth="1"/>
    <col min="2" max="2" width="5.57421875" style="0" bestFit="1" customWidth="1"/>
    <col min="3" max="3" width="2.421875" style="0" customWidth="1"/>
    <col min="4" max="4" width="12.421875" style="0" customWidth="1"/>
    <col min="5" max="5" width="7.8515625" style="0" bestFit="1" customWidth="1"/>
    <col min="6" max="6" width="9.28125" style="0" bestFit="1" customWidth="1"/>
    <col min="7" max="7" width="7.28125" style="0" bestFit="1" customWidth="1"/>
    <col min="8" max="8" width="7.421875" style="0" customWidth="1"/>
    <col min="12" max="12" width="4.7109375" style="0" bestFit="1" customWidth="1"/>
    <col min="13" max="16" width="5.140625" style="0" bestFit="1" customWidth="1"/>
  </cols>
  <sheetData>
    <row r="1" spans="1:3" ht="13.5" customHeight="1">
      <c r="A1" s="9" t="s">
        <v>2</v>
      </c>
      <c r="B1" s="9">
        <v>4</v>
      </c>
      <c r="C1" s="10"/>
    </row>
    <row r="2" spans="1:3" s="3" customFormat="1" ht="12.75">
      <c r="A2" s="11" t="s">
        <v>3</v>
      </c>
      <c r="B2" s="44">
        <f>I9</f>
        <v>4.342528396704935</v>
      </c>
      <c r="C2" s="11"/>
    </row>
    <row r="3" spans="1:16" s="3" customFormat="1" ht="13.5" thickBot="1">
      <c r="A3" s="11" t="s">
        <v>4</v>
      </c>
      <c r="B3" s="13">
        <f>(B2-veerge)/(veerge-1)</f>
        <v>0.11417613223497843</v>
      </c>
      <c r="C3" s="11"/>
      <c r="D3" s="45" t="s">
        <v>36</v>
      </c>
      <c r="E3" s="46" t="s">
        <v>22</v>
      </c>
      <c r="F3" s="46" t="s">
        <v>23</v>
      </c>
      <c r="G3" s="46" t="s">
        <v>24</v>
      </c>
      <c r="H3" s="46" t="s">
        <v>25</v>
      </c>
      <c r="I3" s="16" t="s">
        <v>9</v>
      </c>
      <c r="J3" s="17" t="s">
        <v>10</v>
      </c>
      <c r="K3"/>
      <c r="L3" s="3" t="s">
        <v>36</v>
      </c>
      <c r="M3" s="3" t="s">
        <v>22</v>
      </c>
      <c r="N3" s="3" t="s">
        <v>23</v>
      </c>
      <c r="O3" s="3" t="s">
        <v>24</v>
      </c>
      <c r="P3" s="3" t="s">
        <v>25</v>
      </c>
    </row>
    <row r="4" spans="1:16" s="3" customFormat="1" ht="14.25" thickBot="1" thickTop="1">
      <c r="A4" s="11" t="s">
        <v>11</v>
      </c>
      <c r="B4" s="11">
        <f>VLOOKUP(B1,CIjuh!$D$18:$E$27,2)</f>
        <v>0.9</v>
      </c>
      <c r="C4" s="11"/>
      <c r="D4" s="47" t="s">
        <v>22</v>
      </c>
      <c r="E4" s="48">
        <v>1</v>
      </c>
      <c r="F4" s="21">
        <v>5</v>
      </c>
      <c r="G4" s="21">
        <v>5</v>
      </c>
      <c r="H4" s="21">
        <v>3</v>
      </c>
      <c r="I4" s="21">
        <f>GEOMEAN($E4:H4)</f>
        <v>2.942830956382712</v>
      </c>
      <c r="J4" s="22">
        <f>I4/$I$8</f>
        <v>0.5673904796622279</v>
      </c>
      <c r="L4" s="3" t="s">
        <v>22</v>
      </c>
      <c r="M4" s="3">
        <v>1</v>
      </c>
      <c r="N4" s="3">
        <v>5</v>
      </c>
      <c r="O4" s="3">
        <v>5</v>
      </c>
      <c r="P4" s="3">
        <v>3</v>
      </c>
    </row>
    <row r="5" spans="1:16" s="3" customFormat="1" ht="14.25" thickBot="1" thickTop="1">
      <c r="A5" s="11" t="s">
        <v>12</v>
      </c>
      <c r="B5" s="11">
        <f>B3/B4</f>
        <v>0.12686236914997603</v>
      </c>
      <c r="C5" s="11"/>
      <c r="D5" s="47" t="s">
        <v>23</v>
      </c>
      <c r="E5" s="21">
        <f>1/F4</f>
        <v>0.2</v>
      </c>
      <c r="F5" s="48">
        <v>1</v>
      </c>
      <c r="G5" s="21">
        <v>3</v>
      </c>
      <c r="H5" s="21">
        <v>3</v>
      </c>
      <c r="I5" s="21">
        <f>GEOMEAN($E5:H5)</f>
        <v>1.158292185288269</v>
      </c>
      <c r="J5" s="22">
        <f>I5/$I$8</f>
        <v>0.22332372070992054</v>
      </c>
      <c r="L5" s="3" t="s">
        <v>23</v>
      </c>
      <c r="M5" s="3">
        <v>0.2</v>
      </c>
      <c r="N5" s="3">
        <v>1</v>
      </c>
      <c r="O5" s="3">
        <v>3</v>
      </c>
      <c r="P5" s="3">
        <v>3</v>
      </c>
    </row>
    <row r="6" spans="1:16" s="3" customFormat="1" ht="14.25" customHeight="1" thickBot="1" thickTop="1">
      <c r="A6" s="23" t="str">
        <f>IF($B$5&gt;0.1,"Tegu ei ole stabiilse hinnangute süsteemiga","")</f>
        <v>Tegu ei ole stabiilse hinnangute süsteemiga</v>
      </c>
      <c r="B6" s="11"/>
      <c r="C6" s="11"/>
      <c r="D6" s="47" t="s">
        <v>24</v>
      </c>
      <c r="E6" s="21">
        <f>1/G4</f>
        <v>0.2</v>
      </c>
      <c r="F6" s="21">
        <f>1/G5</f>
        <v>0.3333333333333333</v>
      </c>
      <c r="G6" s="48">
        <v>1</v>
      </c>
      <c r="H6" s="49">
        <v>1</v>
      </c>
      <c r="I6" s="21">
        <f>GEOMEAN($E6:H6)</f>
        <v>0.5081327481546147</v>
      </c>
      <c r="J6" s="22">
        <f>I6/$I$8</f>
        <v>0.09797018176739558</v>
      </c>
      <c r="L6" s="3" t="s">
        <v>24</v>
      </c>
      <c r="M6" s="3">
        <v>0.2</v>
      </c>
      <c r="N6" s="3">
        <v>0.3333333333333333</v>
      </c>
      <c r="O6" s="3">
        <v>1</v>
      </c>
      <c r="P6" s="3">
        <v>1</v>
      </c>
    </row>
    <row r="7" spans="1:16" s="3" customFormat="1" ht="14.25" thickBot="1" thickTop="1">
      <c r="A7" s="24">
        <f>IF($B$5&gt;0.1,"","Tegu on stabiilse hinnangute süsteemiga")</f>
      </c>
      <c r="B7" s="11"/>
      <c r="C7" s="11"/>
      <c r="D7" s="50" t="s">
        <v>25</v>
      </c>
      <c r="E7" s="51">
        <f>1/H4</f>
        <v>0.3333333333333333</v>
      </c>
      <c r="F7" s="51">
        <f>1/H5</f>
        <v>0.3333333333333333</v>
      </c>
      <c r="G7" s="52">
        <f>1/H6</f>
        <v>1</v>
      </c>
      <c r="H7" s="48">
        <v>1</v>
      </c>
      <c r="I7" s="51">
        <f>GEOMEAN($E7:H7)</f>
        <v>0.5773502691896257</v>
      </c>
      <c r="J7" s="54">
        <f>I7/$I$8</f>
        <v>0.11131561786045596</v>
      </c>
      <c r="L7" s="3" t="s">
        <v>25</v>
      </c>
      <c r="M7" s="3">
        <v>0.3333333333333333</v>
      </c>
      <c r="N7" s="3">
        <v>0.3333333333333333</v>
      </c>
      <c r="O7" s="3">
        <v>1</v>
      </c>
      <c r="P7" s="3">
        <v>1</v>
      </c>
    </row>
    <row r="8" spans="4:10" s="3" customFormat="1" ht="13.5" thickTop="1">
      <c r="D8" s="55"/>
      <c r="E8" s="51">
        <f>SUM(E$4:E7)</f>
        <v>1.7333333333333332</v>
      </c>
      <c r="F8" s="51">
        <f>SUM(F$4:F7)</f>
        <v>6.666666666666666</v>
      </c>
      <c r="G8" s="51">
        <f>SUM(G$4:G7)</f>
        <v>10</v>
      </c>
      <c r="H8" s="51">
        <f>SUM(H$4:H7)</f>
        <v>8</v>
      </c>
      <c r="I8" s="51">
        <f>SUM(I$4:I7)</f>
        <v>5.186606159015222</v>
      </c>
      <c r="J8" s="54">
        <f>SUM(J$4:J7)</f>
        <v>1</v>
      </c>
    </row>
    <row r="9" spans="1:10" s="3" customFormat="1" ht="12.75">
      <c r="A9"/>
      <c r="B9"/>
      <c r="C9"/>
      <c r="D9" s="56"/>
      <c r="E9" s="31">
        <f>E8*J4</f>
        <v>0.9834768314145282</v>
      </c>
      <c r="F9" s="31">
        <f>F8*J5</f>
        <v>1.4888248047328034</v>
      </c>
      <c r="G9" s="31">
        <f>G8*J6</f>
        <v>0.9797018176739558</v>
      </c>
      <c r="H9" s="31">
        <f>H8*J7</f>
        <v>0.8905249428836477</v>
      </c>
      <c r="I9" s="28">
        <f>SUM($E9:H9)</f>
        <v>4.342528396704935</v>
      </c>
      <c r="J9" s="57"/>
    </row>
    <row r="10" spans="4:10" s="3" customFormat="1" ht="12.75">
      <c r="D10" s="58"/>
      <c r="E10" s="58"/>
      <c r="F10" s="26"/>
      <c r="G10" s="58"/>
      <c r="H10" s="58"/>
      <c r="I10" s="59"/>
      <c r="J10" s="58"/>
    </row>
    <row r="11" spans="4:10" ht="12.75">
      <c r="D11" s="34"/>
      <c r="E11" s="3"/>
      <c r="F11" s="3"/>
      <c r="G11" s="3"/>
      <c r="H11" s="3"/>
      <c r="I11" s="3"/>
      <c r="J11" s="3"/>
    </row>
    <row r="12" spans="4:8" ht="12.75">
      <c r="D12" s="35" t="s">
        <v>13</v>
      </c>
      <c r="E12" s="35" t="s">
        <v>14</v>
      </c>
      <c r="F12" s="35" t="s">
        <v>15</v>
      </c>
      <c r="G12" s="36" t="s">
        <v>16</v>
      </c>
      <c r="H12" t="s">
        <v>26</v>
      </c>
    </row>
    <row r="13" spans="4:10" ht="12.75">
      <c r="D13" s="37"/>
      <c r="E13" s="9" t="s">
        <v>17</v>
      </c>
      <c r="F13" s="37"/>
      <c r="G13" s="37"/>
      <c r="H13" s="37"/>
      <c r="I13" s="38" t="s">
        <v>18</v>
      </c>
      <c r="J13" s="9" t="s">
        <v>19</v>
      </c>
    </row>
    <row r="14" spans="4:11" ht="12.75">
      <c r="D14" s="40">
        <f>$F$4</f>
        <v>5</v>
      </c>
      <c r="E14" s="40">
        <f>$G$5</f>
        <v>3</v>
      </c>
      <c r="F14" s="40">
        <f>$G$4</f>
        <v>5</v>
      </c>
      <c r="G14" s="40">
        <f>D14*E14/F14</f>
        <v>3</v>
      </c>
      <c r="H14" s="40">
        <f>1/G14</f>
        <v>0.3333333333333333</v>
      </c>
      <c r="I14" s="40">
        <f>LN(D14)+LN(E14)-LN(F14)</f>
        <v>1.0986122886681098</v>
      </c>
      <c r="J14" s="40">
        <f>EXP(ABS(I14))</f>
        <v>3.0000000000000004</v>
      </c>
      <c r="K14" s="41" t="str">
        <f aca="true" t="shared" si="0" ref="K14:K23">IF($K$24=J14,"Suurim"," ")</f>
        <v> </v>
      </c>
    </row>
    <row r="15" spans="4:11" ht="12.75">
      <c r="D15" s="40">
        <f>F4</f>
        <v>5</v>
      </c>
      <c r="E15" s="40">
        <f>H5</f>
        <v>3</v>
      </c>
      <c r="F15" s="40">
        <f>H4</f>
        <v>3</v>
      </c>
      <c r="G15" s="40">
        <f>D15*E15/F15</f>
        <v>5</v>
      </c>
      <c r="H15" s="40">
        <f>1/G15</f>
        <v>0.2</v>
      </c>
      <c r="I15" s="40">
        <f>LN(D15)+LN(E15)-LN(F15)</f>
        <v>1.6094379124341003</v>
      </c>
      <c r="J15" s="40">
        <f>EXP(ABS(I15))</f>
        <v>4.999999999999999</v>
      </c>
      <c r="K15" s="41" t="str">
        <f t="shared" si="0"/>
        <v>Suurim</v>
      </c>
    </row>
    <row r="16" spans="4:11" ht="12.75">
      <c r="D16" s="40">
        <f>G4</f>
        <v>5</v>
      </c>
      <c r="E16" s="40">
        <f>H6</f>
        <v>1</v>
      </c>
      <c r="F16" s="40">
        <f>H4</f>
        <v>3</v>
      </c>
      <c r="G16" s="40">
        <f>D16*E16/F16</f>
        <v>1.6666666666666667</v>
      </c>
      <c r="H16" s="40">
        <f>1/G16</f>
        <v>0.6</v>
      </c>
      <c r="I16" s="40">
        <f>LN(D16)+LN(E16)-LN(F16)</f>
        <v>0.5108256237659905</v>
      </c>
      <c r="J16" s="40">
        <f>EXP(ABS(I16))</f>
        <v>1.6666666666666663</v>
      </c>
      <c r="K16" s="41" t="str">
        <f t="shared" si="0"/>
        <v> </v>
      </c>
    </row>
    <row r="17" spans="4:11" ht="12.75">
      <c r="D17" s="40">
        <f>G5</f>
        <v>3</v>
      </c>
      <c r="E17" s="40">
        <f>H6</f>
        <v>1</v>
      </c>
      <c r="F17" s="40">
        <f>H5</f>
        <v>3</v>
      </c>
      <c r="G17" s="40">
        <f>D17*E17/F17</f>
        <v>1</v>
      </c>
      <c r="H17" s="40">
        <f>1/G17</f>
        <v>1</v>
      </c>
      <c r="I17" s="40">
        <f>LN(D17)+LN(E17)-LN(F17)</f>
        <v>0</v>
      </c>
      <c r="J17" s="40">
        <f>EXP(ABS(I17))</f>
        <v>1</v>
      </c>
      <c r="K17" s="41" t="str">
        <f t="shared" si="0"/>
        <v> </v>
      </c>
    </row>
    <row r="18" spans="4:11" ht="12.75">
      <c r="D18" s="39"/>
      <c r="E18" s="39"/>
      <c r="F18" s="39"/>
      <c r="G18" s="39"/>
      <c r="H18" s="40"/>
      <c r="I18" s="40"/>
      <c r="J18" s="40"/>
      <c r="K18" s="41" t="str">
        <f t="shared" si="0"/>
        <v> </v>
      </c>
    </row>
    <row r="19" spans="4:11" ht="12.75">
      <c r="D19" s="39"/>
      <c r="E19" s="39"/>
      <c r="F19" s="39"/>
      <c r="G19" s="39"/>
      <c r="H19" s="39"/>
      <c r="I19" s="40"/>
      <c r="J19" s="40"/>
      <c r="K19" s="41" t="str">
        <f t="shared" si="0"/>
        <v> </v>
      </c>
    </row>
    <row r="20" spans="4:11" ht="12.75">
      <c r="D20" s="39"/>
      <c r="E20" s="39"/>
      <c r="F20" s="39"/>
      <c r="G20" s="39"/>
      <c r="H20" s="39"/>
      <c r="I20" s="40"/>
      <c r="J20" s="40"/>
      <c r="K20" s="41" t="str">
        <f t="shared" si="0"/>
        <v> </v>
      </c>
    </row>
    <row r="21" spans="4:11" ht="12.75">
      <c r="D21" s="39"/>
      <c r="E21" s="39"/>
      <c r="F21" s="39"/>
      <c r="G21" s="39"/>
      <c r="H21" s="39"/>
      <c r="I21" s="40"/>
      <c r="J21" s="40"/>
      <c r="K21" s="41" t="str">
        <f t="shared" si="0"/>
        <v> </v>
      </c>
    </row>
    <row r="22" spans="4:11" ht="12.75">
      <c r="D22" s="39"/>
      <c r="E22" s="39"/>
      <c r="F22" s="39"/>
      <c r="G22" s="39"/>
      <c r="H22" s="39"/>
      <c r="I22" s="40"/>
      <c r="J22" s="40"/>
      <c r="K22" s="41" t="str">
        <f t="shared" si="0"/>
        <v> </v>
      </c>
    </row>
    <row r="23" spans="4:11" ht="12.75">
      <c r="D23" s="39"/>
      <c r="E23" s="39"/>
      <c r="F23" s="39"/>
      <c r="G23" s="39"/>
      <c r="H23" s="39"/>
      <c r="I23" s="40"/>
      <c r="J23" s="40"/>
      <c r="K23" s="41" t="str">
        <f t="shared" si="0"/>
        <v> </v>
      </c>
    </row>
    <row r="24" spans="4:11" ht="12.75">
      <c r="D24" s="37"/>
      <c r="E24" s="37"/>
      <c r="F24" s="37"/>
      <c r="G24" s="37"/>
      <c r="H24" s="37"/>
      <c r="I24" s="42" t="s">
        <v>27</v>
      </c>
      <c r="J24" s="40">
        <f>GEOMEAN(J14:J17)</f>
        <v>2.2360679774997894</v>
      </c>
      <c r="K24" s="10">
        <f>MAX(J14:J23)</f>
        <v>4.999999999999999</v>
      </c>
    </row>
    <row r="26" spans="1:10" ht="12.75">
      <c r="A26" s="60"/>
      <c r="B26" s="60"/>
      <c r="C26" s="60"/>
      <c r="D26" s="38" t="s">
        <v>28</v>
      </c>
      <c r="E26" s="60"/>
      <c r="F26" s="60"/>
      <c r="G26" s="60"/>
      <c r="H26" s="60"/>
      <c r="I26" s="60"/>
      <c r="J26" s="60"/>
    </row>
    <row r="27" spans="1:10" ht="13.5" thickBot="1">
      <c r="A27" s="60"/>
      <c r="B27" s="61">
        <f>MAX(E28:H31)</f>
        <v>2.8867513459481287</v>
      </c>
      <c r="C27" s="60"/>
      <c r="D27" s="45" t="s">
        <v>36</v>
      </c>
      <c r="E27" s="63" t="s">
        <v>22</v>
      </c>
      <c r="F27" s="63" t="s">
        <v>23</v>
      </c>
      <c r="G27" s="63" t="s">
        <v>24</v>
      </c>
      <c r="H27" s="63" t="s">
        <v>25</v>
      </c>
      <c r="I27" s="60"/>
      <c r="J27" s="60"/>
    </row>
    <row r="28" spans="1:10" ht="14.25" thickBot="1" thickTop="1">
      <c r="A28" s="60"/>
      <c r="B28" s="61">
        <f>1/MIN(E28:H31)</f>
        <v>3.8729833462074175</v>
      </c>
      <c r="C28" s="60"/>
      <c r="D28" s="64" t="s">
        <v>22</v>
      </c>
      <c r="E28" s="65"/>
      <c r="F28" s="21">
        <f>1/GEOMEAN(G14:G15)</f>
        <v>0.2581988897471611</v>
      </c>
      <c r="G28" s="66">
        <f>1/GEOMEAN(H14,G16)</f>
        <v>1.3416407864998738</v>
      </c>
      <c r="H28" s="66">
        <f>1/GEOMEAN(H15:H16)</f>
        <v>2.8867513459481287</v>
      </c>
      <c r="I28" s="60"/>
      <c r="J28" s="60"/>
    </row>
    <row r="29" spans="1:10" ht="14.25" thickBot="1" thickTop="1">
      <c r="A29" s="67" t="s">
        <v>29</v>
      </c>
      <c r="B29" s="61">
        <f>MAX(B27:B28)</f>
        <v>3.8729833462074175</v>
      </c>
      <c r="C29" s="60"/>
      <c r="D29" s="64" t="s">
        <v>23</v>
      </c>
      <c r="E29" s="68"/>
      <c r="F29" s="65"/>
      <c r="G29" s="66">
        <f>1/GEOMEAN(G14,G17)</f>
        <v>0.5773502691896257</v>
      </c>
      <c r="H29" s="66">
        <f>1/GEOMEAN(G15,H17)</f>
        <v>0.4472135954999579</v>
      </c>
      <c r="I29" s="60"/>
      <c r="J29" s="60"/>
    </row>
    <row r="30" spans="1:10" ht="14.25" thickBot="1" thickTop="1">
      <c r="A30" s="60"/>
      <c r="B30" s="60"/>
      <c r="C30" s="60"/>
      <c r="D30" s="64" t="s">
        <v>24</v>
      </c>
      <c r="E30" s="68"/>
      <c r="F30" s="68"/>
      <c r="G30" s="65"/>
      <c r="H30" s="69">
        <f>1/GEOMEAN(G16:G17)</f>
        <v>0.7745966692414834</v>
      </c>
      <c r="I30" s="60"/>
      <c r="J30" s="60"/>
    </row>
    <row r="31" spans="1:10" ht="14.25" thickBot="1" thickTop="1">
      <c r="A31" s="60"/>
      <c r="B31" s="60"/>
      <c r="C31" s="60"/>
      <c r="D31" s="70" t="s">
        <v>25</v>
      </c>
      <c r="E31" s="71"/>
      <c r="F31" s="71"/>
      <c r="G31" s="72"/>
      <c r="H31" s="48"/>
      <c r="I31" s="60"/>
      <c r="J31" s="60"/>
    </row>
    <row r="32" spans="1:10" ht="13.5" thickTop="1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4:8" ht="13.5" thickBot="1">
      <c r="D33" s="45" t="s">
        <v>36</v>
      </c>
      <c r="E33" s="63" t="s">
        <v>22</v>
      </c>
      <c r="F33" s="63" t="s">
        <v>23</v>
      </c>
      <c r="G33" s="63" t="s">
        <v>24</v>
      </c>
      <c r="H33" s="63" t="s">
        <v>25</v>
      </c>
    </row>
    <row r="34" spans="4:8" ht="14.25" thickBot="1" thickTop="1">
      <c r="D34" s="64" t="s">
        <v>22</v>
      </c>
      <c r="E34" s="65"/>
      <c r="F34" s="21">
        <f>IF(ABS(LN(F28))=LN($B$29),F28*F4,)</f>
        <v>1.2909944487358054</v>
      </c>
      <c r="G34" s="21">
        <f>IF(ABS(LN(G28))=LN($B$29),G28*G4,)</f>
        <v>0</v>
      </c>
      <c r="H34" s="21">
        <f>IF(ABS(LN(H28))=LN($B$29),H28*H4,)</f>
        <v>0</v>
      </c>
    </row>
    <row r="35" spans="4:8" ht="14.25" thickBot="1" thickTop="1">
      <c r="D35" s="64" t="s">
        <v>23</v>
      </c>
      <c r="E35" s="68"/>
      <c r="F35" s="65"/>
      <c r="G35" s="21">
        <f>IF(ABS(LN(G29))=LN($B$29),G29*G5,)</f>
        <v>0</v>
      </c>
      <c r="H35" s="21">
        <f>IF(ABS(LN(H29))=LN($B$29),H29*H5,)</f>
        <v>0</v>
      </c>
    </row>
    <row r="36" spans="4:8" ht="14.25" thickBot="1" thickTop="1">
      <c r="D36" s="64" t="s">
        <v>24</v>
      </c>
      <c r="E36" s="68"/>
      <c r="F36" s="68"/>
      <c r="G36" s="65"/>
      <c r="H36" s="21">
        <f>IF(ABS(LN(H30))=LN($B$29),H30*H6,)</f>
        <v>0</v>
      </c>
    </row>
    <row r="37" spans="4:8" ht="14.25" thickBot="1" thickTop="1">
      <c r="D37" s="70" t="s">
        <v>25</v>
      </c>
      <c r="E37" s="71"/>
      <c r="F37" s="71"/>
      <c r="G37" s="72"/>
      <c r="H37" s="48"/>
    </row>
    <row r="38" ht="13.5" thickTop="1"/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33.28125" style="0" customWidth="1"/>
    <col min="2" max="2" width="5.57421875" style="0" bestFit="1" customWidth="1"/>
    <col min="3" max="3" width="2.421875" style="0" customWidth="1"/>
    <col min="4" max="4" width="9.57421875" style="0" customWidth="1"/>
    <col min="5" max="5" width="7.421875" style="0" customWidth="1"/>
    <col min="6" max="7" width="7.140625" style="0" bestFit="1" customWidth="1"/>
    <col min="8" max="8" width="8.140625" style="0" customWidth="1"/>
    <col min="9" max="9" width="10.00390625" style="0" customWidth="1"/>
    <col min="12" max="12" width="4.7109375" style="0" bestFit="1" customWidth="1"/>
    <col min="13" max="16" width="5.140625" style="0" bestFit="1" customWidth="1"/>
  </cols>
  <sheetData>
    <row r="1" spans="1:10" ht="12.75">
      <c r="A1" s="9" t="s">
        <v>2</v>
      </c>
      <c r="B1" s="9">
        <v>4</v>
      </c>
      <c r="C1" s="74"/>
      <c r="D1" s="60"/>
      <c r="E1" s="60"/>
      <c r="F1" s="60"/>
      <c r="G1" s="60"/>
      <c r="H1" s="60"/>
      <c r="I1" s="60"/>
      <c r="J1" s="60"/>
    </row>
    <row r="2" spans="1:10" s="3" customFormat="1" ht="12.75">
      <c r="A2" s="11" t="s">
        <v>3</v>
      </c>
      <c r="B2" s="44">
        <f>I9</f>
        <v>4.331273033773404</v>
      </c>
      <c r="C2" s="11"/>
      <c r="D2" s="75"/>
      <c r="E2" s="75"/>
      <c r="F2" s="75"/>
      <c r="G2" s="75"/>
      <c r="H2" s="75"/>
      <c r="I2" s="75"/>
      <c r="J2" s="75"/>
    </row>
    <row r="3" spans="1:16" s="3" customFormat="1" ht="12.75">
      <c r="A3" s="11" t="s">
        <v>4</v>
      </c>
      <c r="B3" s="13">
        <f>(B2-veerge)/(veerge-1)</f>
        <v>0.11042434459113466</v>
      </c>
      <c r="C3" s="11"/>
      <c r="D3" s="76" t="s">
        <v>7</v>
      </c>
      <c r="E3" s="77" t="s">
        <v>22</v>
      </c>
      <c r="F3" s="77" t="s">
        <v>23</v>
      </c>
      <c r="G3" s="77" t="s">
        <v>24</v>
      </c>
      <c r="H3" s="77" t="s">
        <v>25</v>
      </c>
      <c r="I3" s="78" t="s">
        <v>9</v>
      </c>
      <c r="J3" s="78" t="s">
        <v>10</v>
      </c>
      <c r="K3"/>
      <c r="L3" s="3" t="s">
        <v>7</v>
      </c>
      <c r="M3" s="3" t="s">
        <v>22</v>
      </c>
      <c r="N3" s="3" t="s">
        <v>23</v>
      </c>
      <c r="O3" s="3" t="s">
        <v>24</v>
      </c>
      <c r="P3" s="3" t="s">
        <v>25</v>
      </c>
    </row>
    <row r="4" spans="1:16" s="3" customFormat="1" ht="13.5" thickBot="1">
      <c r="A4" s="11" t="s">
        <v>11</v>
      </c>
      <c r="B4" s="11">
        <f>VLOOKUP(B1,CIjuh!$D$18:$E$27,2)</f>
        <v>0.9</v>
      </c>
      <c r="C4" s="11"/>
      <c r="D4" s="79" t="s">
        <v>22</v>
      </c>
      <c r="E4" s="80">
        <v>1</v>
      </c>
      <c r="F4" s="81">
        <v>0.25</v>
      </c>
      <c r="G4" s="82">
        <v>0.14285714285714285</v>
      </c>
      <c r="H4" s="83">
        <v>0.3333333333333333</v>
      </c>
      <c r="I4" s="84">
        <f>GEOMEAN($E4:H4)</f>
        <v>0.3303164318013807</v>
      </c>
      <c r="J4" s="85">
        <f>I4/$I$8</f>
        <v>0.06747718955117145</v>
      </c>
      <c r="L4" s="3" t="s">
        <v>22</v>
      </c>
      <c r="M4" s="3">
        <v>1</v>
      </c>
      <c r="N4" s="3">
        <v>0.25</v>
      </c>
      <c r="O4" s="3">
        <v>0.14285714285714285</v>
      </c>
      <c r="P4" s="3">
        <v>0.3333333333333333</v>
      </c>
    </row>
    <row r="5" spans="1:16" s="3" customFormat="1" ht="14.25" thickBot="1" thickTop="1">
      <c r="A5" s="11" t="s">
        <v>12</v>
      </c>
      <c r="B5" s="11">
        <f>B3/B4</f>
        <v>0.12269371621237185</v>
      </c>
      <c r="C5" s="11"/>
      <c r="D5" s="64" t="s">
        <v>23</v>
      </c>
      <c r="E5" s="86">
        <f>1/F4</f>
        <v>4</v>
      </c>
      <c r="F5" s="87">
        <v>1</v>
      </c>
      <c r="G5" s="88">
        <v>0.3333333333333333</v>
      </c>
      <c r="H5" s="89">
        <v>0.5</v>
      </c>
      <c r="I5" s="66">
        <f>GEOMEAN($E5:H5)</f>
        <v>0.9036020036098448</v>
      </c>
      <c r="J5" s="90">
        <f>I5/$I$8</f>
        <v>0.18458822452121482</v>
      </c>
      <c r="L5" s="3" t="s">
        <v>23</v>
      </c>
      <c r="M5" s="3">
        <v>4</v>
      </c>
      <c r="N5" s="3">
        <v>1</v>
      </c>
      <c r="O5" s="3">
        <v>0.3333333333333333</v>
      </c>
      <c r="P5" s="3">
        <v>0.5</v>
      </c>
    </row>
    <row r="6" spans="1:16" s="3" customFormat="1" ht="14.25" thickBot="1" thickTop="1">
      <c r="A6" s="23" t="str">
        <f>IF($B$5&gt;0.1,"Tegu ei ole stabiilse hinnangute süsteemiga","")</f>
        <v>Tegu ei ole stabiilse hinnangute süsteemiga</v>
      </c>
      <c r="B6" s="11"/>
      <c r="C6" s="11"/>
      <c r="D6" s="64" t="s">
        <v>24</v>
      </c>
      <c r="E6" s="86">
        <f>1/G4</f>
        <v>7</v>
      </c>
      <c r="F6" s="86">
        <f>1/G5</f>
        <v>3</v>
      </c>
      <c r="G6" s="87">
        <v>1</v>
      </c>
      <c r="H6" s="91">
        <v>0.5</v>
      </c>
      <c r="I6" s="66">
        <f>GEOMEAN($E6:H6)</f>
        <v>1.800102871839254</v>
      </c>
      <c r="J6" s="90">
        <f>I6/$I$8</f>
        <v>0.36772582590666536</v>
      </c>
      <c r="L6" s="3" t="s">
        <v>24</v>
      </c>
      <c r="M6" s="3">
        <v>7</v>
      </c>
      <c r="N6" s="3">
        <v>3</v>
      </c>
      <c r="O6" s="3">
        <v>1</v>
      </c>
      <c r="P6" s="3">
        <v>0.5</v>
      </c>
    </row>
    <row r="7" spans="1:16" s="3" customFormat="1" ht="14.25" thickBot="1" thickTop="1">
      <c r="A7" s="24">
        <f>IF($B$5&gt;0.1,"","Tegu on stabiilse hinnangute süsteemiga")</f>
      </c>
      <c r="B7" s="11"/>
      <c r="C7" s="11"/>
      <c r="D7" s="70" t="s">
        <v>25</v>
      </c>
      <c r="E7" s="92">
        <f>1/H4</f>
        <v>3</v>
      </c>
      <c r="F7" s="92">
        <f>1/H5</f>
        <v>2</v>
      </c>
      <c r="G7" s="93">
        <f>1/H6</f>
        <v>2</v>
      </c>
      <c r="H7" s="48">
        <v>1</v>
      </c>
      <c r="I7" s="94">
        <f>GEOMEAN($E7:H7)</f>
        <v>1.8612097182041991</v>
      </c>
      <c r="J7" s="95">
        <f>I7/$I$8</f>
        <v>0.38020876002094844</v>
      </c>
      <c r="L7" s="3" t="s">
        <v>25</v>
      </c>
      <c r="M7" s="3">
        <v>3</v>
      </c>
      <c r="N7" s="3">
        <v>2</v>
      </c>
      <c r="O7" s="3">
        <v>2</v>
      </c>
      <c r="P7" s="3">
        <v>1</v>
      </c>
    </row>
    <row r="8" spans="1:10" s="3" customFormat="1" ht="13.5" thickTop="1">
      <c r="A8" s="75"/>
      <c r="B8" s="75"/>
      <c r="C8" s="75"/>
      <c r="D8" s="96"/>
      <c r="E8" s="94">
        <f>SUM(E$4:E7)</f>
        <v>15</v>
      </c>
      <c r="F8" s="94">
        <f>SUM(F$4:F7)</f>
        <v>6.25</v>
      </c>
      <c r="G8" s="94">
        <f>SUM(G$4:G7)</f>
        <v>3.4761904761904763</v>
      </c>
      <c r="H8" s="94">
        <f>SUM(H$4:H7)</f>
        <v>2.333333333333333</v>
      </c>
      <c r="I8" s="94">
        <f>SUM(I$4:I7)</f>
        <v>4.895231025454678</v>
      </c>
      <c r="J8" s="95">
        <f>SUM(J$4:J7)</f>
        <v>1</v>
      </c>
    </row>
    <row r="9" spans="1:10" s="3" customFormat="1" ht="12.75">
      <c r="A9" s="60"/>
      <c r="B9" s="60"/>
      <c r="C9" s="60"/>
      <c r="D9" s="97"/>
      <c r="E9" s="98">
        <f>E8*J4</f>
        <v>1.0121578432675717</v>
      </c>
      <c r="F9" s="98">
        <f>F8*J5</f>
        <v>1.1536764032575926</v>
      </c>
      <c r="G9" s="98">
        <f>G8*J6</f>
        <v>1.2782850138660273</v>
      </c>
      <c r="H9" s="98">
        <f>H8*J7</f>
        <v>0.8871537733822129</v>
      </c>
      <c r="I9" s="99">
        <f>SUM($E9:H9)</f>
        <v>4.331273033773404</v>
      </c>
      <c r="J9" s="100"/>
    </row>
    <row r="10" spans="1:10" s="3" customFormat="1" ht="12.75">
      <c r="A10" s="75"/>
      <c r="B10" s="75"/>
      <c r="C10" s="75"/>
      <c r="D10" s="7"/>
      <c r="E10" s="7"/>
      <c r="F10" s="101"/>
      <c r="G10" s="7"/>
      <c r="H10" s="7"/>
      <c r="I10" s="102"/>
      <c r="J10" s="7"/>
    </row>
    <row r="11" spans="1:10" ht="12.75">
      <c r="A11" s="60"/>
      <c r="B11" s="60"/>
      <c r="C11" s="60"/>
      <c r="D11" s="103"/>
      <c r="E11" s="75"/>
      <c r="F11" s="75"/>
      <c r="G11" s="75"/>
      <c r="H11" s="75"/>
      <c r="I11" s="75"/>
      <c r="J11" s="75"/>
    </row>
    <row r="12" spans="1:10" ht="12.75">
      <c r="A12" s="60"/>
      <c r="B12" s="60"/>
      <c r="C12" s="60"/>
      <c r="D12" s="35" t="s">
        <v>13</v>
      </c>
      <c r="E12" s="35" t="s">
        <v>14</v>
      </c>
      <c r="F12" s="35" t="s">
        <v>15</v>
      </c>
      <c r="G12" s="36" t="s">
        <v>16</v>
      </c>
      <c r="H12" t="s">
        <v>26</v>
      </c>
      <c r="I12" s="60"/>
      <c r="J12" s="60"/>
    </row>
    <row r="13" spans="1:11" ht="12.75">
      <c r="A13" s="60"/>
      <c r="B13" s="60"/>
      <c r="C13" s="60"/>
      <c r="D13" s="104"/>
      <c r="E13" s="9" t="s">
        <v>17</v>
      </c>
      <c r="F13" s="104"/>
      <c r="G13" s="104"/>
      <c r="H13" s="104"/>
      <c r="I13" s="38" t="s">
        <v>18</v>
      </c>
      <c r="J13" s="9" t="s">
        <v>19</v>
      </c>
      <c r="K13" s="60"/>
    </row>
    <row r="14" spans="1:11" ht="12.75">
      <c r="A14" s="60"/>
      <c r="B14" s="60"/>
      <c r="C14" s="60"/>
      <c r="D14" s="105">
        <f>F4</f>
        <v>0.25</v>
      </c>
      <c r="E14" s="106">
        <f>G5</f>
        <v>0.3333333333333333</v>
      </c>
      <c r="F14" s="107">
        <f>G4</f>
        <v>0.14285714285714285</v>
      </c>
      <c r="G14" s="108">
        <f>D14*E14/F14</f>
        <v>0.5833333333333334</v>
      </c>
      <c r="H14" s="108">
        <f>1/G14</f>
        <v>1.7142857142857142</v>
      </c>
      <c r="I14" s="108">
        <f>LN(D14)+LN(E14)-LN(F14)</f>
        <v>-0.5389965007326869</v>
      </c>
      <c r="J14" s="108">
        <f>EXP(ABS(I14))</f>
        <v>1.7142857142857142</v>
      </c>
      <c r="K14" s="41" t="str">
        <f aca="true" t="shared" si="0" ref="K14:K23">IF($K$24=J14,"Suurim"," ")</f>
        <v> </v>
      </c>
    </row>
    <row r="15" spans="1:11" ht="12.75">
      <c r="A15" s="60"/>
      <c r="B15" s="60"/>
      <c r="C15" s="60"/>
      <c r="D15" s="105">
        <f>F4</f>
        <v>0.25</v>
      </c>
      <c r="E15" s="109">
        <f>H5</f>
        <v>0.5</v>
      </c>
      <c r="F15" s="110">
        <f>H4</f>
        <v>0.3333333333333333</v>
      </c>
      <c r="G15" s="108">
        <f>D15*E15/F15</f>
        <v>0.375</v>
      </c>
      <c r="H15" s="108">
        <f>1/G15</f>
        <v>2.6666666666666665</v>
      </c>
      <c r="I15" s="108">
        <f>LN(D15)+LN(E15)-LN(F15)</f>
        <v>-0.980829253011726</v>
      </c>
      <c r="J15" s="108">
        <f>EXP(ABS(I15))</f>
        <v>2.666666666666666</v>
      </c>
      <c r="K15" s="41" t="str">
        <f t="shared" si="0"/>
        <v> </v>
      </c>
    </row>
    <row r="16" spans="1:11" ht="12.75">
      <c r="A16" s="60"/>
      <c r="B16" s="60"/>
      <c r="C16" s="60"/>
      <c r="D16" s="107">
        <f>G4</f>
        <v>0.14285714285714285</v>
      </c>
      <c r="E16" s="111">
        <f>H6</f>
        <v>0.5</v>
      </c>
      <c r="F16" s="110">
        <f>H4</f>
        <v>0.3333333333333333</v>
      </c>
      <c r="G16" s="108">
        <f>D16*E16/F16</f>
        <v>0.21428571428571427</v>
      </c>
      <c r="H16" s="108">
        <f>1/G16</f>
        <v>4.666666666666667</v>
      </c>
      <c r="I16" s="108">
        <f>LN(D16)+LN(E16)-LN(F16)</f>
        <v>-1.540445040947149</v>
      </c>
      <c r="J16" s="108">
        <f>EXP(ABS(I16))</f>
        <v>4.666666666666667</v>
      </c>
      <c r="K16" s="41" t="str">
        <f t="shared" si="0"/>
        <v>Suurim</v>
      </c>
    </row>
    <row r="17" spans="1:11" ht="12.75">
      <c r="A17" s="60"/>
      <c r="B17" s="60"/>
      <c r="C17" s="60"/>
      <c r="D17" s="106">
        <f>G5</f>
        <v>0.3333333333333333</v>
      </c>
      <c r="E17" s="111">
        <f>H6</f>
        <v>0.5</v>
      </c>
      <c r="F17" s="109">
        <f>H5</f>
        <v>0.5</v>
      </c>
      <c r="G17" s="108">
        <f>D17*E17/F17</f>
        <v>0.3333333333333333</v>
      </c>
      <c r="H17" s="108">
        <f>1/G17</f>
        <v>3</v>
      </c>
      <c r="I17" s="108">
        <f>LN(D17)+LN(E17)-LN(F17)</f>
        <v>-1.0986122886681096</v>
      </c>
      <c r="J17" s="108">
        <f>EXP(ABS(I17))</f>
        <v>2.9999999999999996</v>
      </c>
      <c r="K17" s="41" t="str">
        <f t="shared" si="0"/>
        <v> </v>
      </c>
    </row>
    <row r="18" spans="1:11" ht="12.75">
      <c r="A18" s="60"/>
      <c r="B18" s="60"/>
      <c r="C18" s="60"/>
      <c r="D18" s="112"/>
      <c r="E18" s="112"/>
      <c r="F18" s="112"/>
      <c r="G18" s="112"/>
      <c r="H18" s="112"/>
      <c r="I18" s="108"/>
      <c r="J18" s="108"/>
      <c r="K18" s="41" t="str">
        <f t="shared" si="0"/>
        <v> </v>
      </c>
    </row>
    <row r="19" spans="1:11" ht="12.75">
      <c r="A19" s="60"/>
      <c r="B19" s="60"/>
      <c r="C19" s="60"/>
      <c r="D19" s="112"/>
      <c r="E19" s="112"/>
      <c r="F19" s="112"/>
      <c r="G19" s="112"/>
      <c r="H19" s="112"/>
      <c r="I19" s="108"/>
      <c r="J19" s="108"/>
      <c r="K19" s="41" t="str">
        <f t="shared" si="0"/>
        <v> </v>
      </c>
    </row>
    <row r="20" spans="1:11" ht="12.75">
      <c r="A20" s="60"/>
      <c r="B20" s="60"/>
      <c r="C20" s="60"/>
      <c r="D20" s="112"/>
      <c r="E20" s="112"/>
      <c r="F20" s="112"/>
      <c r="G20" s="112"/>
      <c r="H20" s="112"/>
      <c r="I20" s="108"/>
      <c r="J20" s="108"/>
      <c r="K20" s="41" t="str">
        <f t="shared" si="0"/>
        <v> </v>
      </c>
    </row>
    <row r="21" spans="1:11" ht="12.75">
      <c r="A21" s="60"/>
      <c r="B21" s="60"/>
      <c r="C21" s="60"/>
      <c r="D21" s="112"/>
      <c r="E21" s="112"/>
      <c r="F21" s="112"/>
      <c r="G21" s="112"/>
      <c r="H21" s="112"/>
      <c r="I21" s="108"/>
      <c r="J21" s="108"/>
      <c r="K21" s="41" t="str">
        <f t="shared" si="0"/>
        <v> </v>
      </c>
    </row>
    <row r="22" spans="1:11" ht="12.75">
      <c r="A22" s="60"/>
      <c r="B22" s="60"/>
      <c r="C22" s="60"/>
      <c r="D22" s="112"/>
      <c r="E22" s="112"/>
      <c r="F22" s="112"/>
      <c r="G22" s="112"/>
      <c r="H22" s="112"/>
      <c r="I22" s="108"/>
      <c r="J22" s="108"/>
      <c r="K22" s="41" t="str">
        <f t="shared" si="0"/>
        <v> </v>
      </c>
    </row>
    <row r="23" spans="1:11" ht="12.75">
      <c r="A23" s="60"/>
      <c r="B23" s="60"/>
      <c r="C23" s="60"/>
      <c r="D23" s="112"/>
      <c r="E23" s="112"/>
      <c r="F23" s="112"/>
      <c r="G23" s="112"/>
      <c r="H23" s="112"/>
      <c r="I23" s="108"/>
      <c r="J23" s="108"/>
      <c r="K23" s="41" t="str">
        <f t="shared" si="0"/>
        <v> </v>
      </c>
    </row>
    <row r="24" spans="1:11" ht="12.75">
      <c r="A24" s="60"/>
      <c r="B24" s="60"/>
      <c r="C24" s="60"/>
      <c r="D24" s="104"/>
      <c r="E24" s="104"/>
      <c r="F24" s="104"/>
      <c r="G24" s="104"/>
      <c r="H24" s="104"/>
      <c r="I24" s="42" t="s">
        <v>27</v>
      </c>
      <c r="J24" s="40">
        <f>GEOMEAN(J14:J17)</f>
        <v>2.82842712474619</v>
      </c>
      <c r="K24" s="113">
        <f>MAX(J14:J23)</f>
        <v>4.666666666666667</v>
      </c>
    </row>
    <row r="25" spans="1:10" ht="12.75">
      <c r="A25" s="60"/>
      <c r="B25" s="60"/>
      <c r="C25" s="60"/>
      <c r="D25" s="60"/>
      <c r="E25" s="60"/>
      <c r="F25" s="60"/>
      <c r="G25" s="60"/>
      <c r="H25" s="60"/>
      <c r="I25" s="60"/>
      <c r="J25" s="60"/>
    </row>
    <row r="26" spans="1:10" ht="12.75">
      <c r="A26" s="60"/>
      <c r="B26" s="60"/>
      <c r="C26" s="60"/>
      <c r="D26" s="38" t="s">
        <v>28</v>
      </c>
      <c r="E26" s="60"/>
      <c r="F26" s="60"/>
      <c r="G26" s="60"/>
      <c r="H26" s="60"/>
      <c r="I26" s="60"/>
      <c r="J26" s="60"/>
    </row>
    <row r="27" spans="1:10" ht="13.5" thickBot="1">
      <c r="A27" s="60"/>
      <c r="B27" s="61">
        <f>MAX(E28:H31)</f>
        <v>3.7416573867739413</v>
      </c>
      <c r="C27" s="60"/>
      <c r="D27" s="76" t="s">
        <v>7</v>
      </c>
      <c r="E27" s="63" t="s">
        <v>22</v>
      </c>
      <c r="F27" s="63" t="s">
        <v>23</v>
      </c>
      <c r="G27" s="63" t="s">
        <v>24</v>
      </c>
      <c r="H27" s="63" t="s">
        <v>25</v>
      </c>
      <c r="I27" s="60"/>
      <c r="J27" s="60"/>
    </row>
    <row r="28" spans="1:10" ht="14.25" thickBot="1" thickTop="1">
      <c r="A28" s="60"/>
      <c r="B28" s="61">
        <f>1/MIN(E28:H31)</f>
        <v>3.5276684147527875</v>
      </c>
      <c r="C28" s="60"/>
      <c r="D28" s="64" t="s">
        <v>22</v>
      </c>
      <c r="E28" s="65"/>
      <c r="F28" s="21">
        <f>1/GEOMEAN(G14:G15)</f>
        <v>2.138089935299395</v>
      </c>
      <c r="G28" s="66">
        <f>1/GEOMEAN(H14,G16)</f>
        <v>1.649915822768611</v>
      </c>
      <c r="H28" s="66">
        <f>1/GEOMEAN(H15:H16)</f>
        <v>0.2834733547569204</v>
      </c>
      <c r="I28" s="60"/>
      <c r="J28" s="60"/>
    </row>
    <row r="29" spans="1:10" ht="14.25" thickBot="1" thickTop="1">
      <c r="A29" s="67" t="s">
        <v>29</v>
      </c>
      <c r="B29" s="61">
        <f>MAX(B27:B28)</f>
        <v>3.7416573867739413</v>
      </c>
      <c r="C29" s="60"/>
      <c r="D29" s="64" t="s">
        <v>23</v>
      </c>
      <c r="E29" s="68"/>
      <c r="F29" s="65"/>
      <c r="G29" s="66">
        <f>1/GEOMEAN(G14,G17)</f>
        <v>2.2677868380553634</v>
      </c>
      <c r="H29" s="66">
        <f>1/GEOMEAN(G15,H17)</f>
        <v>0.9428090415820635</v>
      </c>
      <c r="I29" s="60"/>
      <c r="J29" s="60"/>
    </row>
    <row r="30" spans="1:10" ht="14.25" thickBot="1" thickTop="1">
      <c r="A30" s="60"/>
      <c r="B30" s="60"/>
      <c r="C30" s="60"/>
      <c r="D30" s="64" t="s">
        <v>24</v>
      </c>
      <c r="E30" s="68"/>
      <c r="F30" s="68"/>
      <c r="G30" s="65"/>
      <c r="H30" s="69">
        <f>1/GEOMEAN(G16:G17)</f>
        <v>3.7416573867739413</v>
      </c>
      <c r="I30" s="60"/>
      <c r="J30" s="60"/>
    </row>
    <row r="31" spans="1:10" ht="14.25" thickBot="1" thickTop="1">
      <c r="A31" s="60"/>
      <c r="B31" s="60"/>
      <c r="C31" s="60"/>
      <c r="D31" s="70" t="s">
        <v>25</v>
      </c>
      <c r="E31" s="71"/>
      <c r="F31" s="71"/>
      <c r="G31" s="72"/>
      <c r="H31" s="48"/>
      <c r="I31" s="60"/>
      <c r="J31" s="60"/>
    </row>
    <row r="32" spans="1:10" ht="13.5" thickTop="1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4:8" ht="13.5" thickBot="1">
      <c r="D33" s="76" t="s">
        <v>7</v>
      </c>
      <c r="E33" s="63" t="s">
        <v>22</v>
      </c>
      <c r="F33" s="63" t="s">
        <v>23</v>
      </c>
      <c r="G33" s="63" t="s">
        <v>24</v>
      </c>
      <c r="H33" s="63" t="s">
        <v>25</v>
      </c>
    </row>
    <row r="34" spans="4:8" ht="14.25" thickBot="1" thickTop="1">
      <c r="D34" s="64" t="s">
        <v>22</v>
      </c>
      <c r="E34" s="65"/>
      <c r="F34" s="21">
        <f>IF(ABS(LN(F28))=LN($B$29),F28*F4,)</f>
        <v>0</v>
      </c>
      <c r="G34" s="21">
        <f>IF(ABS(LN(G28))=LN($B$29),G28*G4,)</f>
        <v>0</v>
      </c>
      <c r="H34" s="21">
        <f>IF(ABS(LN(H28))=LN($B$29),H28*H4,)</f>
        <v>0</v>
      </c>
    </row>
    <row r="35" spans="4:8" ht="14.25" thickBot="1" thickTop="1">
      <c r="D35" s="64" t="s">
        <v>23</v>
      </c>
      <c r="E35" s="68"/>
      <c r="F35" s="65"/>
      <c r="G35" s="21">
        <f>IF(ABS(LN(G29))=LN($B$29),G29*G5,)</f>
        <v>0</v>
      </c>
      <c r="H35" s="21">
        <f>IF(ABS(LN(H29))=LN($B$29),H29*H5,)</f>
        <v>0</v>
      </c>
    </row>
    <row r="36" spans="4:8" ht="14.25" thickBot="1" thickTop="1">
      <c r="D36" s="64" t="s">
        <v>24</v>
      </c>
      <c r="E36" s="68"/>
      <c r="F36" s="68"/>
      <c r="G36" s="65"/>
      <c r="H36" s="21">
        <f>IF(ABS(LN(H30))=LN($B$29),H30*H6,)</f>
        <v>1.8708286933869707</v>
      </c>
    </row>
    <row r="37" spans="4:8" ht="14.25" thickBot="1" thickTop="1">
      <c r="D37" s="70" t="s">
        <v>25</v>
      </c>
      <c r="E37" s="71"/>
      <c r="F37" s="71"/>
      <c r="G37" s="72"/>
      <c r="H37" s="48"/>
    </row>
    <row r="38" ht="13.5" thickTop="1"/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33.28125" style="0" customWidth="1"/>
    <col min="2" max="2" width="5.57421875" style="0" customWidth="1"/>
    <col min="3" max="3" width="2.421875" style="0" customWidth="1"/>
    <col min="4" max="4" width="5.57421875" style="0" bestFit="1" customWidth="1"/>
    <col min="5" max="5" width="7.8515625" style="0" bestFit="1" customWidth="1"/>
    <col min="6" max="6" width="9.28125" style="0" bestFit="1" customWidth="1"/>
    <col min="7" max="7" width="7.28125" style="0" bestFit="1" customWidth="1"/>
    <col min="8" max="8" width="7.00390625" style="0" customWidth="1"/>
    <col min="12" max="12" width="4.7109375" style="0" bestFit="1" customWidth="1"/>
    <col min="13" max="16" width="5.140625" style="0" bestFit="1" customWidth="1"/>
  </cols>
  <sheetData>
    <row r="1" spans="1:3" ht="13.5" customHeight="1">
      <c r="A1" s="9" t="s">
        <v>2</v>
      </c>
      <c r="B1" s="9">
        <v>4</v>
      </c>
      <c r="C1" s="10"/>
    </row>
    <row r="2" spans="1:3" s="3" customFormat="1" ht="12.75">
      <c r="A2" s="11" t="s">
        <v>3</v>
      </c>
      <c r="B2" s="44">
        <f>I9</f>
        <v>4.149690554908082</v>
      </c>
      <c r="C2" s="11"/>
    </row>
    <row r="3" spans="1:16" s="3" customFormat="1" ht="13.5" thickBot="1">
      <c r="A3" s="11" t="s">
        <v>4</v>
      </c>
      <c r="B3" s="13">
        <f>(B2-veerge)/(veerge-1)</f>
        <v>0.04989685163602727</v>
      </c>
      <c r="C3" s="11"/>
      <c r="D3" s="45" t="s">
        <v>43</v>
      </c>
      <c r="E3" s="46" t="s">
        <v>22</v>
      </c>
      <c r="F3" s="46" t="s">
        <v>23</v>
      </c>
      <c r="G3" s="46" t="s">
        <v>24</v>
      </c>
      <c r="H3" s="46" t="s">
        <v>25</v>
      </c>
      <c r="I3" s="16" t="s">
        <v>9</v>
      </c>
      <c r="J3" s="17" t="s">
        <v>10</v>
      </c>
      <c r="K3"/>
      <c r="L3" s="3" t="s">
        <v>43</v>
      </c>
      <c r="M3" s="3" t="s">
        <v>22</v>
      </c>
      <c r="N3" s="3" t="s">
        <v>23</v>
      </c>
      <c r="O3" s="3" t="s">
        <v>24</v>
      </c>
      <c r="P3" s="3" t="s">
        <v>25</v>
      </c>
    </row>
    <row r="4" spans="1:16" s="3" customFormat="1" ht="14.25" thickBot="1" thickTop="1">
      <c r="A4" s="11" t="s">
        <v>11</v>
      </c>
      <c r="B4" s="11">
        <f>VLOOKUP(B1,CIjuh!$D$18:$E$27,2)</f>
        <v>0.9</v>
      </c>
      <c r="C4" s="11"/>
      <c r="D4" s="47" t="s">
        <v>22</v>
      </c>
      <c r="E4" s="19">
        <v>1</v>
      </c>
      <c r="F4" s="20">
        <v>0.14285714285714285</v>
      </c>
      <c r="G4" s="20">
        <v>0.2</v>
      </c>
      <c r="H4" s="20">
        <v>0.5</v>
      </c>
      <c r="I4" s="21">
        <f>GEOMEAN($E4:H4)</f>
        <v>0.345720784641941</v>
      </c>
      <c r="J4" s="22">
        <f>I4/$I$8</f>
        <v>0.059891379996118946</v>
      </c>
      <c r="L4" s="3" t="s">
        <v>22</v>
      </c>
      <c r="M4" s="3">
        <v>1</v>
      </c>
      <c r="N4" s="3">
        <v>0.14285714285714285</v>
      </c>
      <c r="O4" s="3">
        <v>0.2</v>
      </c>
      <c r="P4" s="3">
        <v>0.5</v>
      </c>
    </row>
    <row r="5" spans="1:16" s="3" customFormat="1" ht="14.25" thickBot="1" thickTop="1">
      <c r="A5" s="11" t="s">
        <v>12</v>
      </c>
      <c r="B5" s="11">
        <f>B3/B4</f>
        <v>0.05544094626225252</v>
      </c>
      <c r="C5" s="11"/>
      <c r="D5" s="47" t="s">
        <v>23</v>
      </c>
      <c r="E5" s="20">
        <f>1/F4</f>
        <v>7</v>
      </c>
      <c r="F5" s="19">
        <v>1</v>
      </c>
      <c r="G5" s="20">
        <v>0.5</v>
      </c>
      <c r="H5" s="20">
        <v>5</v>
      </c>
      <c r="I5" s="21">
        <f>GEOMEAN($E5:H5)</f>
        <v>2.0453117446175235</v>
      </c>
      <c r="J5" s="22">
        <f>I5/$I$8</f>
        <v>0.3543221823769761</v>
      </c>
      <c r="L5" s="3" t="s">
        <v>23</v>
      </c>
      <c r="M5" s="3">
        <v>7</v>
      </c>
      <c r="N5" s="3">
        <v>1</v>
      </c>
      <c r="O5" s="3">
        <v>0.5</v>
      </c>
      <c r="P5" s="3">
        <v>5</v>
      </c>
    </row>
    <row r="6" spans="1:16" s="3" customFormat="1" ht="14.25" customHeight="1" thickBot="1" thickTop="1">
      <c r="A6" s="23">
        <f>IF($B$5&gt;0.1,"Tegu ei ole stabiilse hinnangute süsteemiga","")</f>
      </c>
      <c r="B6" s="11"/>
      <c r="C6" s="11"/>
      <c r="D6" s="47" t="s">
        <v>24</v>
      </c>
      <c r="E6" s="20">
        <f>1/G4</f>
        <v>5</v>
      </c>
      <c r="F6" s="20">
        <f>1/G5</f>
        <v>2</v>
      </c>
      <c r="G6" s="19">
        <v>1</v>
      </c>
      <c r="H6" s="114">
        <v>7</v>
      </c>
      <c r="I6" s="21">
        <f>GEOMEAN($E6:H6)</f>
        <v>2.892507608519078</v>
      </c>
      <c r="J6" s="22">
        <f>I6/$I$8</f>
        <v>0.5010872357671529</v>
      </c>
      <c r="L6" s="3" t="s">
        <v>24</v>
      </c>
      <c r="M6" s="3">
        <v>5</v>
      </c>
      <c r="N6" s="3">
        <v>2</v>
      </c>
      <c r="O6" s="3">
        <v>1</v>
      </c>
      <c r="P6" s="3">
        <v>7</v>
      </c>
    </row>
    <row r="7" spans="1:16" s="3" customFormat="1" ht="14.25" thickBot="1" thickTop="1">
      <c r="A7" s="24" t="str">
        <f>IF($B$5&gt;0.1,"","Tegu on stabiilse hinnangute süsteemiga")</f>
        <v>Tegu on stabiilse hinnangute süsteemiga</v>
      </c>
      <c r="B7" s="11"/>
      <c r="C7" s="11"/>
      <c r="D7" s="50" t="s">
        <v>25</v>
      </c>
      <c r="E7" s="115">
        <f>1/H4</f>
        <v>2</v>
      </c>
      <c r="F7" s="115">
        <f>1/H5</f>
        <v>0.2</v>
      </c>
      <c r="G7" s="116">
        <f>1/H6</f>
        <v>0.14285714285714285</v>
      </c>
      <c r="H7" s="48">
        <v>1</v>
      </c>
      <c r="I7" s="51">
        <f>GEOMEAN($E7:H7)</f>
        <v>0.48892302243490104</v>
      </c>
      <c r="J7" s="54">
        <f>I7/$I$8</f>
        <v>0.0846992018597521</v>
      </c>
      <c r="L7" s="3" t="s">
        <v>25</v>
      </c>
      <c r="M7" s="3">
        <v>2</v>
      </c>
      <c r="N7" s="3">
        <v>0.2</v>
      </c>
      <c r="O7" s="3">
        <v>0.14285714285714285</v>
      </c>
      <c r="P7" s="3">
        <v>1</v>
      </c>
    </row>
    <row r="8" spans="4:10" s="3" customFormat="1" ht="13.5" thickTop="1">
      <c r="D8" s="55"/>
      <c r="E8" s="51">
        <f>SUM(E$4:E7)</f>
        <v>15</v>
      </c>
      <c r="F8" s="51">
        <f>SUM(F$4:F7)</f>
        <v>3.342857142857143</v>
      </c>
      <c r="G8" s="51">
        <f>SUM(G$4:G7)</f>
        <v>1.8428571428571427</v>
      </c>
      <c r="H8" s="51">
        <f>SUM(H$4:H7)</f>
        <v>13.5</v>
      </c>
      <c r="I8" s="51">
        <f>SUM(I$4:I7)</f>
        <v>5.7724631602134435</v>
      </c>
      <c r="J8" s="54">
        <f>SUM(J$4:J7)</f>
        <v>1</v>
      </c>
    </row>
    <row r="9" spans="1:10" s="3" customFormat="1" ht="12.75">
      <c r="A9"/>
      <c r="B9"/>
      <c r="C9"/>
      <c r="D9" s="56"/>
      <c r="E9" s="31">
        <f>E8*J4</f>
        <v>0.8983706999417842</v>
      </c>
      <c r="F9" s="31">
        <f>F8*J5</f>
        <v>1.1844484382316058</v>
      </c>
      <c r="G9" s="31">
        <f>G8*J6</f>
        <v>0.9234321916280388</v>
      </c>
      <c r="H9" s="31">
        <f>H8*J7</f>
        <v>1.1434392251066534</v>
      </c>
      <c r="I9" s="28">
        <f>SUM($E9:H9)</f>
        <v>4.149690554908082</v>
      </c>
      <c r="J9" s="57"/>
    </row>
    <row r="10" spans="4:10" s="3" customFormat="1" ht="12.75">
      <c r="D10" s="58"/>
      <c r="E10" s="58"/>
      <c r="F10" s="26"/>
      <c r="G10" s="58"/>
      <c r="H10" s="58"/>
      <c r="I10" s="59"/>
      <c r="J10" s="58"/>
    </row>
    <row r="11" spans="4:10" ht="12.75">
      <c r="D11" s="34"/>
      <c r="E11" s="3"/>
      <c r="F11" s="3"/>
      <c r="G11" s="3"/>
      <c r="H11" s="3"/>
      <c r="I11" s="3"/>
      <c r="J11" s="3"/>
    </row>
    <row r="12" spans="4:8" ht="12.75">
      <c r="D12" s="35" t="s">
        <v>13</v>
      </c>
      <c r="E12" s="35" t="s">
        <v>14</v>
      </c>
      <c r="F12" s="35" t="s">
        <v>15</v>
      </c>
      <c r="G12" s="36" t="s">
        <v>16</v>
      </c>
      <c r="H12" t="s">
        <v>26</v>
      </c>
    </row>
    <row r="13" spans="4:10" ht="12.75">
      <c r="D13" s="37"/>
      <c r="E13" s="9" t="s">
        <v>17</v>
      </c>
      <c r="F13" s="37"/>
      <c r="G13" s="37"/>
      <c r="H13" s="37"/>
      <c r="I13" s="38" t="s">
        <v>18</v>
      </c>
      <c r="J13" s="9" t="s">
        <v>19</v>
      </c>
    </row>
    <row r="14" spans="4:11" ht="12.75">
      <c r="D14" s="40">
        <f>$F$4</f>
        <v>0.14285714285714285</v>
      </c>
      <c r="E14" s="40">
        <f>$G$5</f>
        <v>0.5</v>
      </c>
      <c r="F14" s="40">
        <f>$G$4</f>
        <v>0.2</v>
      </c>
      <c r="G14" s="40">
        <f>D14*E14/F14</f>
        <v>0.3571428571428571</v>
      </c>
      <c r="H14" s="40">
        <f>1/G14</f>
        <v>2.8000000000000003</v>
      </c>
      <c r="I14" s="40">
        <f>LN(D14)+LN(E14)-LN(F14)</f>
        <v>-1.0296194171811586</v>
      </c>
      <c r="J14" s="40">
        <f>EXP(ABS(I14))</f>
        <v>2.8000000000000007</v>
      </c>
      <c r="K14" s="41" t="str">
        <f>IF($K$24=J14,"Suurim"," ")</f>
        <v> </v>
      </c>
    </row>
    <row r="15" spans="4:11" ht="12.75">
      <c r="D15" s="40">
        <f>F4</f>
        <v>0.14285714285714285</v>
      </c>
      <c r="E15" s="40">
        <f>H5</f>
        <v>5</v>
      </c>
      <c r="F15" s="40">
        <f>H4</f>
        <v>0.5</v>
      </c>
      <c r="G15" s="40">
        <f>D15*E15/F15</f>
        <v>1.4285714285714284</v>
      </c>
      <c r="H15" s="40">
        <f>1/G15</f>
        <v>0.7000000000000001</v>
      </c>
      <c r="I15" s="40">
        <f>LN(D15)+LN(E15)-LN(F15)</f>
        <v>0.3566749439387321</v>
      </c>
      <c r="J15" s="40">
        <f>EXP(ABS(I15))</f>
        <v>1.4285714285714282</v>
      </c>
      <c r="K15" s="41" t="str">
        <f>IF($K$24=J15,"Suurim"," ")</f>
        <v> </v>
      </c>
    </row>
    <row r="16" spans="4:11" ht="12.75">
      <c r="D16" s="40">
        <f>G4</f>
        <v>0.2</v>
      </c>
      <c r="E16" s="40">
        <f>H6</f>
        <v>7</v>
      </c>
      <c r="F16" s="40">
        <f>H4</f>
        <v>0.5</v>
      </c>
      <c r="G16" s="40">
        <f>D16*E16/F16</f>
        <v>2.8000000000000003</v>
      </c>
      <c r="H16" s="40">
        <f>1/G16</f>
        <v>0.3571428571428571</v>
      </c>
      <c r="I16" s="40">
        <f>LN(D16)+LN(E16)-LN(F16)</f>
        <v>1.0296194171811583</v>
      </c>
      <c r="J16" s="40">
        <f>EXP(ABS(I16))</f>
        <v>2.8000000000000003</v>
      </c>
      <c r="K16" s="41" t="str">
        <f>IF($K$24=J16,"Suurim"," ")</f>
        <v> </v>
      </c>
    </row>
    <row r="17" spans="4:11" ht="12.75">
      <c r="D17" s="40">
        <f>G5</f>
        <v>0.5</v>
      </c>
      <c r="E17" s="40">
        <f>H6</f>
        <v>7</v>
      </c>
      <c r="F17" s="40">
        <f>H5</f>
        <v>5</v>
      </c>
      <c r="G17" s="40">
        <f>D17*E17/F17</f>
        <v>0.7</v>
      </c>
      <c r="H17" s="40">
        <f>1/G17</f>
        <v>1.4285714285714286</v>
      </c>
      <c r="I17" s="40">
        <f>LN(D17)+LN(E17)-LN(F17)</f>
        <v>-0.3566749439387322</v>
      </c>
      <c r="J17" s="40">
        <f>EXP(ABS(I17))</f>
        <v>1.4285714285714284</v>
      </c>
      <c r="K17" s="41" t="str">
        <f>IF($K$24=J17,"Suurim"," ")</f>
        <v> </v>
      </c>
    </row>
    <row r="18" spans="4:10" ht="12.75">
      <c r="D18" s="39"/>
      <c r="E18" s="39"/>
      <c r="F18" s="39"/>
      <c r="G18" s="39"/>
      <c r="H18" s="40"/>
      <c r="I18" s="40"/>
      <c r="J18" s="41" t="str">
        <f aca="true" t="shared" si="0" ref="J18:J23">IF($K$24=I18,"Suurim"," ")</f>
        <v> </v>
      </c>
    </row>
    <row r="19" spans="4:10" ht="12.75">
      <c r="D19" s="39"/>
      <c r="E19" s="39"/>
      <c r="F19" s="39"/>
      <c r="G19" s="39"/>
      <c r="H19" s="40"/>
      <c r="I19" s="40"/>
      <c r="J19" s="41" t="str">
        <f t="shared" si="0"/>
        <v> </v>
      </c>
    </row>
    <row r="20" spans="4:10" ht="12.75">
      <c r="D20" s="39"/>
      <c r="E20" s="39"/>
      <c r="F20" s="39"/>
      <c r="G20" s="39"/>
      <c r="H20" s="40"/>
      <c r="I20" s="40"/>
      <c r="J20" s="41" t="str">
        <f t="shared" si="0"/>
        <v> </v>
      </c>
    </row>
    <row r="21" spans="4:10" ht="12.75">
      <c r="D21" s="39"/>
      <c r="E21" s="39"/>
      <c r="F21" s="39"/>
      <c r="G21" s="39"/>
      <c r="H21" s="40"/>
      <c r="I21" s="40"/>
      <c r="J21" s="41" t="str">
        <f t="shared" si="0"/>
        <v> </v>
      </c>
    </row>
    <row r="22" spans="4:10" ht="12.75">
      <c r="D22" s="39"/>
      <c r="E22" s="39"/>
      <c r="F22" s="39"/>
      <c r="G22" s="39"/>
      <c r="H22" s="40"/>
      <c r="I22" s="40"/>
      <c r="J22" s="41" t="str">
        <f t="shared" si="0"/>
        <v> </v>
      </c>
    </row>
    <row r="23" spans="4:10" ht="12.75">
      <c r="D23" s="39"/>
      <c r="E23" s="39"/>
      <c r="F23" s="39"/>
      <c r="G23" s="39"/>
      <c r="H23" s="40"/>
      <c r="I23" s="40"/>
      <c r="J23" s="41" t="str">
        <f t="shared" si="0"/>
        <v> </v>
      </c>
    </row>
    <row r="24" spans="4:11" ht="12.75">
      <c r="D24" s="37"/>
      <c r="E24" s="37"/>
      <c r="F24" s="37"/>
      <c r="G24" s="37"/>
      <c r="H24" s="37"/>
      <c r="I24" s="42" t="s">
        <v>27</v>
      </c>
      <c r="J24" s="40">
        <f>GEOMEAN(J14:J17)</f>
        <v>2</v>
      </c>
      <c r="K24" s="10">
        <f>MAX(I14:I23)</f>
        <v>1.0296194171811583</v>
      </c>
    </row>
    <row r="26" spans="1:10" ht="12.75">
      <c r="A26" s="60"/>
      <c r="B26" s="60"/>
      <c r="C26" s="60"/>
      <c r="D26" s="38" t="s">
        <v>28</v>
      </c>
      <c r="E26" s="60"/>
      <c r="F26" s="60"/>
      <c r="G26" s="60"/>
      <c r="H26" s="60"/>
      <c r="I26" s="60"/>
      <c r="J26" s="60"/>
    </row>
    <row r="27" spans="1:10" ht="13.5" thickBot="1">
      <c r="A27" s="60"/>
      <c r="B27" s="61">
        <f>MAX(E28:H31)</f>
        <v>2</v>
      </c>
      <c r="C27" s="60"/>
      <c r="D27" s="45" t="s">
        <v>43</v>
      </c>
      <c r="E27" s="63" t="s">
        <v>22</v>
      </c>
      <c r="F27" s="63" t="s">
        <v>23</v>
      </c>
      <c r="G27" s="63" t="s">
        <v>24</v>
      </c>
      <c r="H27" s="63" t="s">
        <v>25</v>
      </c>
      <c r="I27" s="60"/>
      <c r="J27" s="60"/>
    </row>
    <row r="28" spans="1:10" ht="14.25" thickBot="1" thickTop="1">
      <c r="A28" s="60"/>
      <c r="B28" s="61">
        <f>1/MIN(E28:H31)</f>
        <v>2.8000000000000003</v>
      </c>
      <c r="C28" s="60"/>
      <c r="D28" s="64" t="s">
        <v>22</v>
      </c>
      <c r="E28" s="65"/>
      <c r="F28" s="21">
        <f>1/GEOMEAN(G14:G15)</f>
        <v>1.4000000000000001</v>
      </c>
      <c r="G28" s="66">
        <f>1/GEOMEAN(H14,G16)</f>
        <v>0.3571428571428571</v>
      </c>
      <c r="H28" s="66">
        <f>1/GEOMEAN(H15:H16)</f>
        <v>2</v>
      </c>
      <c r="I28" s="60"/>
      <c r="J28" s="60"/>
    </row>
    <row r="29" spans="1:10" ht="14.25" thickBot="1" thickTop="1">
      <c r="A29" s="67" t="s">
        <v>29</v>
      </c>
      <c r="B29" s="61">
        <f>MAX(B27:B28)</f>
        <v>2.8000000000000003</v>
      </c>
      <c r="C29" s="60"/>
      <c r="D29" s="64" t="s">
        <v>23</v>
      </c>
      <c r="E29" s="68"/>
      <c r="F29" s="65"/>
      <c r="G29" s="66">
        <f>1/GEOMEAN(G14,G17)</f>
        <v>2</v>
      </c>
      <c r="H29" s="66">
        <f>1/GEOMEAN(G15,H17)</f>
        <v>0.7000000000000001</v>
      </c>
      <c r="I29" s="60"/>
      <c r="J29" s="60"/>
    </row>
    <row r="30" spans="1:10" ht="14.25" thickBot="1" thickTop="1">
      <c r="A30" s="60"/>
      <c r="B30" s="60"/>
      <c r="C30" s="60"/>
      <c r="D30" s="64" t="s">
        <v>24</v>
      </c>
      <c r="E30" s="68"/>
      <c r="F30" s="68"/>
      <c r="G30" s="65"/>
      <c r="H30" s="69">
        <f>1/GEOMEAN(G16:G17)</f>
        <v>0.7142857142857143</v>
      </c>
      <c r="I30" s="60"/>
      <c r="J30" s="60"/>
    </row>
    <row r="31" spans="1:10" ht="14.25" thickBot="1" thickTop="1">
      <c r="A31" s="60"/>
      <c r="B31" s="60"/>
      <c r="C31" s="60"/>
      <c r="D31" s="70" t="s">
        <v>25</v>
      </c>
      <c r="E31" s="71"/>
      <c r="F31" s="71"/>
      <c r="G31" s="72"/>
      <c r="H31" s="48"/>
      <c r="I31" s="60"/>
      <c r="J31" s="60"/>
    </row>
    <row r="32" spans="1:10" ht="13.5" thickTop="1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4:8" ht="13.5" thickBot="1">
      <c r="D33" s="45" t="s">
        <v>43</v>
      </c>
      <c r="E33" s="63" t="s">
        <v>22</v>
      </c>
      <c r="F33" s="63" t="s">
        <v>23</v>
      </c>
      <c r="G33" s="63" t="s">
        <v>24</v>
      </c>
      <c r="H33" s="63" t="s">
        <v>25</v>
      </c>
    </row>
    <row r="34" spans="4:8" ht="14.25" thickBot="1" thickTop="1">
      <c r="D34" s="64" t="s">
        <v>22</v>
      </c>
      <c r="E34" s="65"/>
      <c r="F34" s="21">
        <f>IF(ABS(LN(F28))=LN($B$29),F28*F4,)</f>
        <v>0</v>
      </c>
      <c r="G34" s="21">
        <f>IF(ABS(LN(G28))=LN($B$29),G28*G4,)</f>
        <v>0.07142857142857142</v>
      </c>
      <c r="H34" s="21">
        <f>IF(ABS(LN(H28))=LN($B$29),H28*H4,)</f>
        <v>0</v>
      </c>
    </row>
    <row r="35" spans="4:8" ht="14.25" thickBot="1" thickTop="1">
      <c r="D35" s="64" t="s">
        <v>23</v>
      </c>
      <c r="E35" s="68"/>
      <c r="F35" s="65"/>
      <c r="G35" s="21">
        <f>IF(ABS(LN(G29))=LN($B$29),G29*G5,)</f>
        <v>0</v>
      </c>
      <c r="H35" s="21">
        <f>IF(ABS(LN(H29))=LN($B$29),H29*H5,)</f>
        <v>0</v>
      </c>
    </row>
    <row r="36" spans="4:8" ht="14.25" thickBot="1" thickTop="1">
      <c r="D36" s="64" t="s">
        <v>24</v>
      </c>
      <c r="E36" s="68"/>
      <c r="F36" s="68"/>
      <c r="G36" s="65"/>
      <c r="H36" s="21">
        <f>IF(ABS(LN(H30))=LN($B$29),H30*H6,)</f>
        <v>0</v>
      </c>
    </row>
    <row r="37" spans="4:8" ht="14.25" thickBot="1" thickTop="1">
      <c r="D37" s="70" t="s">
        <v>25</v>
      </c>
      <c r="E37" s="71"/>
      <c r="F37" s="71"/>
      <c r="G37" s="72"/>
      <c r="H37" s="48"/>
    </row>
    <row r="38" ht="13.5" thickTop="1"/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13.00390625" style="0" bestFit="1" customWidth="1"/>
    <col min="3" max="3" width="9.28125" style="0" bestFit="1" customWidth="1"/>
    <col min="4" max="4" width="8.28125" style="0" bestFit="1" customWidth="1"/>
    <col min="5" max="5" width="11.421875" style="0" bestFit="1" customWidth="1"/>
    <col min="6" max="6" width="12.7109375" style="0" bestFit="1" customWidth="1"/>
    <col min="8" max="8" width="7.140625" style="0" bestFit="1" customWidth="1"/>
    <col min="9" max="9" width="8.421875" style="0" bestFit="1" customWidth="1"/>
  </cols>
  <sheetData>
    <row r="2" spans="2:9" ht="12.75">
      <c r="B2" s="43" t="s">
        <v>5</v>
      </c>
      <c r="C2" s="117" t="s">
        <v>6</v>
      </c>
      <c r="D2" s="116"/>
      <c r="E2" s="116"/>
      <c r="F2" s="118"/>
      <c r="G2" s="130" t="s">
        <v>7</v>
      </c>
      <c r="H2" s="130" t="s">
        <v>8</v>
      </c>
      <c r="I2" s="119" t="s">
        <v>30</v>
      </c>
    </row>
    <row r="3" spans="2:9" ht="12.75">
      <c r="B3" t="s">
        <v>31</v>
      </c>
      <c r="C3" s="120">
        <f>Kool!I4</f>
        <v>0.6000000000000001</v>
      </c>
      <c r="D3" s="121"/>
      <c r="E3" s="121"/>
      <c r="F3" s="122"/>
      <c r="G3" s="131">
        <f>Kool!I5</f>
        <v>0.1</v>
      </c>
      <c r="H3" s="131">
        <f>Kool!I6</f>
        <v>0.30000000000000004</v>
      </c>
      <c r="I3" s="135"/>
    </row>
    <row r="4" spans="2:9" ht="12.75">
      <c r="B4" t="s">
        <v>37</v>
      </c>
      <c r="C4" s="117" t="s">
        <v>33</v>
      </c>
      <c r="D4" s="116" t="s">
        <v>34</v>
      </c>
      <c r="E4" s="116" t="s">
        <v>35</v>
      </c>
      <c r="F4" s="118" t="s">
        <v>36</v>
      </c>
      <c r="G4" s="126"/>
      <c r="H4" s="129"/>
      <c r="I4" s="119"/>
    </row>
    <row r="5" spans="2:9" ht="12.75">
      <c r="B5" t="s">
        <v>31</v>
      </c>
      <c r="C5" s="120">
        <f>alamkvaliteet!J4</f>
        <v>0.07968956076885046</v>
      </c>
      <c r="D5" s="121">
        <f>alamkvaliteet!J5</f>
        <v>0.47048469750232974</v>
      </c>
      <c r="E5" s="121">
        <f>alamkvaliteet!J6</f>
        <v>0.17819127497625004</v>
      </c>
      <c r="F5" s="122">
        <f>alamkvaliteet!J7</f>
        <v>0.27163446675256975</v>
      </c>
      <c r="G5" s="126"/>
      <c r="H5" s="129"/>
      <c r="I5" s="135"/>
    </row>
    <row r="6" spans="1:10" ht="12.75">
      <c r="A6" s="43" t="s">
        <v>21</v>
      </c>
      <c r="B6" s="132" t="s">
        <v>22</v>
      </c>
      <c r="C6" s="123">
        <f>$C$3*C$5*'kvaliteet-traditsioon'!J4</f>
        <v>0.023883937745216504</v>
      </c>
      <c r="D6" s="52">
        <f>$C$3*D$5*'kvaliteet-õppejõud'!J4</f>
        <v>0.15766384359828992</v>
      </c>
      <c r="E6" s="52">
        <f>$C$3*E$5*'kvaliteet-kaasõpilased'!J4</f>
        <v>0.05419080879866258</v>
      </c>
      <c r="F6" s="52">
        <f>$C$3*F$5*'kvaliteet-õppematerjalid'!J4</f>
        <v>0.09247368623012044</v>
      </c>
      <c r="G6" s="52">
        <f>G3*kulutused!J4</f>
        <v>0.006747718955117145</v>
      </c>
      <c r="H6" s="52">
        <f>H3*kaugus!J4</f>
        <v>0.017967413998835686</v>
      </c>
      <c r="I6" s="54">
        <f>SUM(C6:H6)</f>
        <v>0.3529274093262423</v>
      </c>
      <c r="J6" s="124" t="str">
        <f>IF(I6=I$10,"Suurim","")</f>
        <v>Suurim</v>
      </c>
    </row>
    <row r="7" spans="2:10" ht="12.75">
      <c r="B7" s="133" t="s">
        <v>23</v>
      </c>
      <c r="C7" s="125">
        <f>$C$3*C$5*'kvaliteet-traditsioon'!J5</f>
        <v>0.013789397886509014</v>
      </c>
      <c r="D7" s="126">
        <f>$C$3*D$5*'kvaliteet-õppejõud'!J5</f>
        <v>0.05596248260698619</v>
      </c>
      <c r="E7" s="126">
        <f>$C$3*E$5*'kvaliteet-kaasõpilased'!J5</f>
        <v>0.03128707804751139</v>
      </c>
      <c r="F7" s="126">
        <f>$C$3*F$5*'kvaliteet-õppematerjalid'!J5</f>
        <v>0.03639745187294346</v>
      </c>
      <c r="G7" s="126">
        <f>G3*kulutused!J5</f>
        <v>0.018458822452121482</v>
      </c>
      <c r="H7" s="126">
        <f>H3*kaugus!J5</f>
        <v>0.10629665471309285</v>
      </c>
      <c r="I7" s="27">
        <f>SUM(C7:H7)</f>
        <v>0.2621918875791644</v>
      </c>
      <c r="J7" s="124">
        <f>IF(I7=I$10,"Suurim","")</f>
      </c>
    </row>
    <row r="8" spans="2:10" ht="12.75">
      <c r="B8" s="133" t="s">
        <v>24</v>
      </c>
      <c r="C8" s="125">
        <f>$C$3*C$5*'kvaliteet-traditsioon'!J6</f>
        <v>0.0031335561861155097</v>
      </c>
      <c r="D8" s="126">
        <f>$C$3*D$5*'kvaliteet-õppejõud'!J6</f>
        <v>0.0261422009536771</v>
      </c>
      <c r="E8" s="126">
        <f>$C$3*E$5*'kvaliteet-kaasõpilased'!J6</f>
        <v>0.009357018805263873</v>
      </c>
      <c r="F8" s="126">
        <f>$C$3*F$5*'kvaliteet-õppematerjalid'!J6</f>
        <v>0.0159672468492233</v>
      </c>
      <c r="G8" s="126">
        <f>G3*kulutused!J6</f>
        <v>0.036772582590666535</v>
      </c>
      <c r="H8" s="126">
        <f>H3*kaugus!J6</f>
        <v>0.15032617073014587</v>
      </c>
      <c r="I8" s="27">
        <f>SUM(C8:H8)</f>
        <v>0.2416987761150922</v>
      </c>
      <c r="J8" s="124">
        <f>IF(I8=I$10,"Suurim","")</f>
      </c>
    </row>
    <row r="9" spans="2:10" ht="12.75">
      <c r="B9" s="134" t="s">
        <v>25</v>
      </c>
      <c r="C9" s="120">
        <f>$C$3*C$5*'kvaliteet-traditsioon'!J7</f>
        <v>0.007006844643469261</v>
      </c>
      <c r="D9" s="121">
        <f>$C$3*D$5*'kvaliteet-õppejõud'!J7</f>
        <v>0.042522291342444674</v>
      </c>
      <c r="E9" s="121">
        <f>$C$3*E$5*'kvaliteet-kaasõpilased'!J7</f>
        <v>0.012079859334312196</v>
      </c>
      <c r="F9" s="121">
        <f>$C$3*F$5*'kvaliteet-õppematerjalid'!J7</f>
        <v>0.018142295099254673</v>
      </c>
      <c r="G9" s="31">
        <f>G3*kulutused!J7</f>
        <v>0.03802087600209485</v>
      </c>
      <c r="H9" s="31">
        <f>H3*kaugus!J7</f>
        <v>0.025409760557925636</v>
      </c>
      <c r="I9" s="57">
        <f>SUM(C9:H9)</f>
        <v>0.14318192697950127</v>
      </c>
      <c r="J9" s="124">
        <f>IF(I9=I$10,"Suurim","")</f>
      </c>
    </row>
    <row r="10" spans="3:10" ht="12.75">
      <c r="C10" s="127"/>
      <c r="D10" s="127"/>
      <c r="E10" s="127"/>
      <c r="F10" s="127"/>
      <c r="G10" s="127"/>
      <c r="H10" s="127"/>
      <c r="I10" s="127">
        <f>MAX(I6:I9)</f>
        <v>0.3529274093262423</v>
      </c>
      <c r="J10" s="127"/>
    </row>
    <row r="11" spans="5:12" ht="12.75">
      <c r="E11" s="127"/>
      <c r="F11" s="127"/>
      <c r="G11" s="127"/>
      <c r="H11" s="127"/>
      <c r="I11" s="127"/>
      <c r="J11" s="127"/>
      <c r="K11" s="127"/>
      <c r="L11" s="127"/>
    </row>
    <row r="12" spans="5:12" ht="12.75">
      <c r="E12" s="127"/>
      <c r="F12" s="127"/>
      <c r="G12" s="127"/>
      <c r="H12" s="127"/>
      <c r="I12" s="127"/>
      <c r="J12" s="127"/>
      <c r="K12" s="127"/>
      <c r="L12" s="127"/>
    </row>
    <row r="13" spans="5:12" ht="12.75">
      <c r="E13" s="127"/>
      <c r="F13" s="127"/>
      <c r="G13" s="127"/>
      <c r="H13" s="127"/>
      <c r="I13" s="127"/>
      <c r="J13" s="127"/>
      <c r="K13" s="127"/>
      <c r="L13" s="127"/>
    </row>
    <row r="14" spans="5:12" ht="12.75">
      <c r="E14" s="127"/>
      <c r="F14" s="127"/>
      <c r="G14" s="127"/>
      <c r="H14" s="127"/>
      <c r="I14" s="127"/>
      <c r="J14" s="127"/>
      <c r="K14" s="127"/>
      <c r="L14" s="127"/>
    </row>
    <row r="20" spans="4:12" ht="12.75">
      <c r="D20" s="43"/>
      <c r="E20" s="43"/>
      <c r="F20" s="43"/>
      <c r="G20" s="43"/>
      <c r="H20" s="43"/>
      <c r="I20" s="128"/>
      <c r="J20" s="128"/>
      <c r="K20" s="128"/>
      <c r="L20" s="35"/>
    </row>
    <row r="21" spans="4:12" ht="12.75">
      <c r="D21" s="43"/>
      <c r="E21" s="126"/>
      <c r="F21" s="126"/>
      <c r="G21" s="126"/>
      <c r="H21" s="126"/>
      <c r="I21" s="126"/>
      <c r="J21" s="126"/>
      <c r="K21" s="126"/>
      <c r="L21" s="126"/>
    </row>
    <row r="22" spans="4:12" ht="12.75">
      <c r="D22" s="43"/>
      <c r="E22" s="126"/>
      <c r="F22" s="126"/>
      <c r="G22" s="126"/>
      <c r="H22" s="126"/>
      <c r="I22" s="126"/>
      <c r="J22" s="126"/>
      <c r="K22" s="126"/>
      <c r="L22" s="127"/>
    </row>
    <row r="23" spans="4:12" ht="12.75">
      <c r="D23" s="43"/>
      <c r="E23" s="126"/>
      <c r="F23" s="126"/>
      <c r="G23" s="126"/>
      <c r="H23" s="126"/>
      <c r="I23" s="126"/>
      <c r="J23" s="126"/>
      <c r="K23" s="126"/>
      <c r="L23" s="12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3.421875" style="0" bestFit="1" customWidth="1"/>
    <col min="2" max="2" width="8.7109375" style="0" bestFit="1" customWidth="1"/>
    <col min="3" max="3" width="6.140625" style="0" bestFit="1" customWidth="1"/>
    <col min="4" max="4" width="12.28125" style="0" bestFit="1" customWidth="1"/>
    <col min="5" max="5" width="7.7109375" style="0" bestFit="1" customWidth="1"/>
    <col min="7" max="7" width="7.7109375" style="0" customWidth="1"/>
    <col min="8" max="8" width="10.28125" style="0" bestFit="1" customWidth="1"/>
    <col min="12" max="12" width="8.00390625" style="0" bestFit="1" customWidth="1"/>
    <col min="13" max="13" width="9.28125" style="0" bestFit="1" customWidth="1"/>
    <col min="14" max="14" width="7.28125" style="0" bestFit="1" customWidth="1"/>
  </cols>
  <sheetData>
    <row r="1" spans="1:3" ht="13.5" customHeight="1">
      <c r="A1" s="9" t="s">
        <v>2</v>
      </c>
      <c r="B1" s="9">
        <v>3</v>
      </c>
      <c r="C1" s="10"/>
    </row>
    <row r="2" spans="1:3" s="3" customFormat="1" ht="12.75">
      <c r="A2" s="11" t="s">
        <v>3</v>
      </c>
      <c r="B2" s="12">
        <f>H8</f>
        <v>3</v>
      </c>
      <c r="C2" s="11"/>
    </row>
    <row r="3" spans="1:14" s="3" customFormat="1" ht="13.5" thickBot="1">
      <c r="A3" s="11" t="s">
        <v>4</v>
      </c>
      <c r="B3" s="13">
        <f>(B2-veerge)/(veerge-1)</f>
        <v>0</v>
      </c>
      <c r="C3" s="11"/>
      <c r="D3" s="14" t="s">
        <v>5</v>
      </c>
      <c r="E3" s="15" t="s">
        <v>6</v>
      </c>
      <c r="F3" s="15" t="s">
        <v>7</v>
      </c>
      <c r="G3" s="15" t="s">
        <v>8</v>
      </c>
      <c r="H3" s="16" t="s">
        <v>9</v>
      </c>
      <c r="I3" s="17" t="s">
        <v>10</v>
      </c>
      <c r="J3"/>
      <c r="K3" s="3" t="s">
        <v>5</v>
      </c>
      <c r="L3" s="3" t="s">
        <v>6</v>
      </c>
      <c r="M3" s="3" t="s">
        <v>7</v>
      </c>
      <c r="N3" s="3" t="s">
        <v>8</v>
      </c>
    </row>
    <row r="4" spans="1:14" s="3" customFormat="1" ht="14.25" thickBot="1" thickTop="1">
      <c r="A4" s="11" t="s">
        <v>11</v>
      </c>
      <c r="B4" s="11">
        <f>VLOOKUP(B1,CIjuh!$D$18:$E$27,2)</f>
        <v>0.58</v>
      </c>
      <c r="C4" s="11"/>
      <c r="D4" s="18" t="s">
        <v>6</v>
      </c>
      <c r="E4" s="19">
        <v>1</v>
      </c>
      <c r="F4" s="20">
        <v>6</v>
      </c>
      <c r="G4" s="20">
        <v>2</v>
      </c>
      <c r="H4" s="21">
        <f>GEOMEAN(E4:G4)</f>
        <v>2.2894284851066637</v>
      </c>
      <c r="I4" s="22">
        <f>H4/$H$7</f>
        <v>0.6000000000000001</v>
      </c>
      <c r="K4" s="3" t="s">
        <v>6</v>
      </c>
      <c r="L4" s="3">
        <v>1</v>
      </c>
      <c r="M4" s="3">
        <v>5</v>
      </c>
      <c r="N4" s="3">
        <v>7</v>
      </c>
    </row>
    <row r="5" spans="1:14" s="3" customFormat="1" ht="14.25" thickBot="1" thickTop="1">
      <c r="A5" s="11" t="s">
        <v>12</v>
      </c>
      <c r="B5" s="11">
        <f>B3/B4</f>
        <v>0</v>
      </c>
      <c r="C5" s="11"/>
      <c r="D5" s="18" t="s">
        <v>7</v>
      </c>
      <c r="E5" s="20">
        <f>1/F4</f>
        <v>0.16666666666666666</v>
      </c>
      <c r="F5" s="19">
        <v>1</v>
      </c>
      <c r="G5" s="20">
        <v>0.3333333333333333</v>
      </c>
      <c r="H5" s="21">
        <f>GEOMEAN(E5:G5)</f>
        <v>0.38157141418444396</v>
      </c>
      <c r="I5" s="22">
        <f>H5/$H$7</f>
        <v>0.1</v>
      </c>
      <c r="K5" s="3" t="s">
        <v>7</v>
      </c>
      <c r="L5" s="3">
        <v>0.2</v>
      </c>
      <c r="M5" s="3">
        <v>1</v>
      </c>
      <c r="N5" s="3">
        <v>0.3333333333333333</v>
      </c>
    </row>
    <row r="6" spans="1:14" s="3" customFormat="1" ht="14.25" customHeight="1" thickBot="1" thickTop="1">
      <c r="A6" s="23">
        <f>IF($B$5&gt;0.1,"Tegu ei ole stabiilse hinnangute süsteemiga","")</f>
      </c>
      <c r="B6" s="11"/>
      <c r="C6" s="11"/>
      <c r="D6" s="18" t="s">
        <v>8</v>
      </c>
      <c r="E6" s="20">
        <f>1/G4</f>
        <v>0.5</v>
      </c>
      <c r="F6" s="20">
        <f>1/G5</f>
        <v>3</v>
      </c>
      <c r="G6" s="19">
        <v>1</v>
      </c>
      <c r="H6" s="21">
        <f>GEOMEAN(E6:G6)</f>
        <v>1.1447142425533319</v>
      </c>
      <c r="I6" s="22">
        <f>H6/$H$7</f>
        <v>0.30000000000000004</v>
      </c>
      <c r="K6" s="3" t="s">
        <v>8</v>
      </c>
      <c r="L6" s="3">
        <v>0.14285714285714285</v>
      </c>
      <c r="M6" s="3">
        <v>3</v>
      </c>
      <c r="N6" s="3">
        <v>1</v>
      </c>
    </row>
    <row r="7" spans="1:9" s="3" customFormat="1" ht="13.5" thickTop="1">
      <c r="A7" s="24" t="str">
        <f>IF($B$5&gt;0.1,"","Tegu on stabiilse hinnangute süsteemiga")</f>
        <v>Tegu on stabiilse hinnangute süsteemiga</v>
      </c>
      <c r="B7" s="11"/>
      <c r="C7" s="11"/>
      <c r="D7" s="25"/>
      <c r="E7" s="26">
        <f>SUM(E4:E6)</f>
        <v>1.6666666666666667</v>
      </c>
      <c r="F7" s="26">
        <f>SUM(F4:F6)</f>
        <v>10</v>
      </c>
      <c r="G7" s="26">
        <f>SUM(G4:G6)</f>
        <v>3.3333333333333335</v>
      </c>
      <c r="H7" s="26">
        <f>SUM(H4:H6)</f>
        <v>3.815714141844439</v>
      </c>
      <c r="I7" s="27">
        <f>SUM(I4:I6)</f>
        <v>1</v>
      </c>
    </row>
    <row r="8" spans="4:9" s="3" customFormat="1" ht="12.75">
      <c r="D8" s="25"/>
      <c r="E8" s="26">
        <f>E7*I4</f>
        <v>1.0000000000000002</v>
      </c>
      <c r="F8" s="26">
        <f>F7*I5</f>
        <v>1</v>
      </c>
      <c r="G8" s="26">
        <f>G7*I6</f>
        <v>1.0000000000000002</v>
      </c>
      <c r="H8" s="28">
        <f>SUM(E8:G8)</f>
        <v>3</v>
      </c>
      <c r="I8" s="27">
        <f>(H8-3)/2</f>
        <v>0</v>
      </c>
    </row>
    <row r="9" spans="1:9" s="3" customFormat="1" ht="12.75">
      <c r="A9"/>
      <c r="B9"/>
      <c r="C9"/>
      <c r="D9" s="29"/>
      <c r="E9" s="30"/>
      <c r="F9" s="31"/>
      <c r="G9" s="30"/>
      <c r="H9" s="32"/>
      <c r="I9" s="33"/>
    </row>
    <row r="10" s="3" customFormat="1" ht="12.75">
      <c r="D10" s="34"/>
    </row>
    <row r="11" spans="4:7" ht="12.75">
      <c r="D11" s="35" t="s">
        <v>13</v>
      </c>
      <c r="E11" s="35" t="s">
        <v>14</v>
      </c>
      <c r="F11" s="35" t="s">
        <v>15</v>
      </c>
      <c r="G11" s="36" t="s">
        <v>16</v>
      </c>
    </row>
    <row r="12" spans="4:8" ht="12.75">
      <c r="D12" s="37"/>
      <c r="E12" s="9" t="s">
        <v>17</v>
      </c>
      <c r="F12" s="37"/>
      <c r="G12" s="38" t="s">
        <v>18</v>
      </c>
      <c r="H12" s="9" t="s">
        <v>19</v>
      </c>
    </row>
    <row r="13" spans="4:9" ht="12.75">
      <c r="D13" s="39">
        <f>$F$4</f>
        <v>6</v>
      </c>
      <c r="E13" s="39">
        <f>$G$5</f>
        <v>0.3333333333333333</v>
      </c>
      <c r="F13" s="39">
        <f>$G$4</f>
        <v>2</v>
      </c>
      <c r="G13" s="40">
        <f>LN(D13)+LN(E13)-LN(F13)</f>
        <v>0</v>
      </c>
      <c r="H13" s="40">
        <f>EXP(ABS(G13))</f>
        <v>1</v>
      </c>
      <c r="I13" s="41" t="str">
        <f aca="true" t="shared" si="0" ref="I13:I22">IF($I$23=H13,"Suurim"," ")</f>
        <v>Suurim</v>
      </c>
    </row>
    <row r="14" spans="4:9" ht="12.75">
      <c r="D14" s="39"/>
      <c r="E14" s="39"/>
      <c r="F14" s="39"/>
      <c r="G14" s="40"/>
      <c r="H14" s="40"/>
      <c r="I14" s="41" t="str">
        <f t="shared" si="0"/>
        <v> </v>
      </c>
    </row>
    <row r="15" spans="4:9" ht="12.75">
      <c r="D15" s="39"/>
      <c r="E15" s="39"/>
      <c r="F15" s="39"/>
      <c r="G15" s="40"/>
      <c r="H15" s="40"/>
      <c r="I15" s="41" t="str">
        <f t="shared" si="0"/>
        <v> </v>
      </c>
    </row>
    <row r="16" spans="4:9" ht="12.75">
      <c r="D16" s="39"/>
      <c r="E16" s="39"/>
      <c r="F16" s="39"/>
      <c r="G16" s="40"/>
      <c r="H16" s="40"/>
      <c r="I16" s="41" t="str">
        <f t="shared" si="0"/>
        <v> </v>
      </c>
    </row>
    <row r="17" spans="4:9" ht="12.75">
      <c r="D17" s="39"/>
      <c r="E17" s="39"/>
      <c r="F17" s="39"/>
      <c r="G17" s="40"/>
      <c r="H17" s="40"/>
      <c r="I17" s="41" t="str">
        <f t="shared" si="0"/>
        <v> </v>
      </c>
    </row>
    <row r="18" spans="4:9" ht="12.75">
      <c r="D18" s="39"/>
      <c r="E18" s="39"/>
      <c r="F18" s="39"/>
      <c r="G18" s="40"/>
      <c r="H18" s="40"/>
      <c r="I18" s="41" t="str">
        <f t="shared" si="0"/>
        <v> </v>
      </c>
    </row>
    <row r="19" spans="4:9" ht="12.75">
      <c r="D19" s="39"/>
      <c r="E19" s="39"/>
      <c r="F19" s="39"/>
      <c r="G19" s="40"/>
      <c r="H19" s="40"/>
      <c r="I19" s="41" t="str">
        <f t="shared" si="0"/>
        <v> </v>
      </c>
    </row>
    <row r="20" spans="3:9" ht="12.75">
      <c r="C20" s="38"/>
      <c r="D20" s="39"/>
      <c r="E20" s="39"/>
      <c r="F20" s="39"/>
      <c r="G20" s="40"/>
      <c r="H20" s="40"/>
      <c r="I20" s="41" t="str">
        <f t="shared" si="0"/>
        <v> </v>
      </c>
    </row>
    <row r="21" spans="4:9" ht="12.75">
      <c r="D21" s="39"/>
      <c r="E21" s="39"/>
      <c r="F21" s="39"/>
      <c r="G21" s="40"/>
      <c r="H21" s="40"/>
      <c r="I21" s="41" t="str">
        <f t="shared" si="0"/>
        <v> </v>
      </c>
    </row>
    <row r="22" spans="4:9" ht="12.75">
      <c r="D22" s="39"/>
      <c r="E22" s="39"/>
      <c r="F22" s="39"/>
      <c r="G22" s="40"/>
      <c r="H22" s="40"/>
      <c r="I22" s="41" t="str">
        <f t="shared" si="0"/>
        <v> </v>
      </c>
    </row>
    <row r="23" spans="4:9" ht="12.75">
      <c r="D23" s="37"/>
      <c r="E23" s="37"/>
      <c r="F23" s="37"/>
      <c r="G23" s="42" t="s">
        <v>20</v>
      </c>
      <c r="H23" s="40">
        <f>SUM(H13:H22)</f>
        <v>1</v>
      </c>
      <c r="I23" s="10">
        <f>MAX(H13:H22)</f>
        <v>1</v>
      </c>
    </row>
    <row r="26" spans="4:7" ht="12.75">
      <c r="D26" s="43"/>
      <c r="E26" s="43"/>
      <c r="F26" s="43"/>
      <c r="G26" s="43"/>
    </row>
    <row r="27" spans="4:7" ht="12.75">
      <c r="D27" s="43"/>
      <c r="E27" s="43"/>
      <c r="F27" s="43"/>
      <c r="G27" s="43"/>
    </row>
    <row r="28" spans="4:7" ht="12.75">
      <c r="D28" s="43"/>
      <c r="E28" s="43"/>
      <c r="F28" s="43"/>
      <c r="G28" s="43"/>
    </row>
    <row r="29" spans="4:7" ht="12.75">
      <c r="D29" s="43"/>
      <c r="E29" s="43"/>
      <c r="F29" s="43"/>
      <c r="G29" s="43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13.00390625" style="0" bestFit="1" customWidth="1"/>
    <col min="3" max="3" width="9.28125" style="0" bestFit="1" customWidth="1"/>
    <col min="4" max="4" width="8.28125" style="0" bestFit="1" customWidth="1"/>
    <col min="5" max="5" width="11.421875" style="0" bestFit="1" customWidth="1"/>
    <col min="6" max="6" width="12.7109375" style="0" bestFit="1" customWidth="1"/>
    <col min="8" max="8" width="7.140625" style="0" bestFit="1" customWidth="1"/>
    <col min="9" max="9" width="8.421875" style="0" bestFit="1" customWidth="1"/>
  </cols>
  <sheetData>
    <row r="2" spans="2:9" ht="12.75">
      <c r="B2" s="43" t="s">
        <v>5</v>
      </c>
      <c r="C2" s="117" t="s">
        <v>6</v>
      </c>
      <c r="D2" s="116"/>
      <c r="E2" s="116"/>
      <c r="F2" s="118"/>
      <c r="G2" s="130" t="s">
        <v>7</v>
      </c>
      <c r="H2" s="130" t="s">
        <v>8</v>
      </c>
      <c r="I2" s="119" t="s">
        <v>30</v>
      </c>
    </row>
    <row r="3" spans="2:9" ht="12.75">
      <c r="B3" t="s">
        <v>31</v>
      </c>
      <c r="C3" s="120">
        <f>Kool!I4</f>
        <v>0.6000000000000001</v>
      </c>
      <c r="D3" s="121"/>
      <c r="E3" s="121"/>
      <c r="F3" s="122"/>
      <c r="G3" s="131">
        <f>Kool!I5</f>
        <v>0.1</v>
      </c>
      <c r="H3" s="131">
        <f>Kool!I6</f>
        <v>0.30000000000000004</v>
      </c>
      <c r="I3" s="135"/>
    </row>
    <row r="4" spans="2:9" ht="12.75">
      <c r="B4" t="s">
        <v>37</v>
      </c>
      <c r="C4" s="117" t="s">
        <v>33</v>
      </c>
      <c r="D4" s="116" t="s">
        <v>34</v>
      </c>
      <c r="E4" s="116" t="s">
        <v>35</v>
      </c>
      <c r="F4" s="118" t="s">
        <v>36</v>
      </c>
      <c r="G4" s="126"/>
      <c r="H4" s="129"/>
      <c r="I4" s="119"/>
    </row>
    <row r="5" spans="2:9" ht="12.75">
      <c r="B5" t="s">
        <v>31</v>
      </c>
      <c r="C5" s="120">
        <f>kvaliteedi_mõjutajad_võrk!I13</f>
        <v>0.3619575344065337</v>
      </c>
      <c r="D5" s="121">
        <f>kvaliteedi_mõjutajad_võrk!I14</f>
        <v>0.27998520629031864</v>
      </c>
      <c r="E5" s="121">
        <f>kvaliteedi_mõjutajad_võrk!I15</f>
        <v>0.2953560563595571</v>
      </c>
      <c r="F5" s="122">
        <f>kvaliteedi_mõjutajad_võrk!I16</f>
        <v>0.06270120294358986</v>
      </c>
      <c r="G5" s="126"/>
      <c r="H5" s="129"/>
      <c r="I5" s="135"/>
    </row>
    <row r="6" spans="1:10" ht="12.75">
      <c r="A6" s="43" t="s">
        <v>21</v>
      </c>
      <c r="B6" s="132" t="s">
        <v>22</v>
      </c>
      <c r="C6" s="123">
        <f>$C$3*C$5*'kvaliteet-traditsioon'!J4</f>
        <v>0.10848310788477719</v>
      </c>
      <c r="D6" s="52">
        <f>$C$3*D$5*'kvaliteet-õppejõud'!J4</f>
        <v>0.09382567383963247</v>
      </c>
      <c r="E6" s="52">
        <f>$C$3*E$5*'kvaliteet-kaasõpilased'!J4</f>
        <v>0.0898224875479512</v>
      </c>
      <c r="F6" s="52">
        <f>$C$3*F$5*'kvaliteet-õppematerjalid'!J4</f>
        <v>0.02134563936813729</v>
      </c>
      <c r="G6" s="52">
        <f>G3*kulutused!J4</f>
        <v>0.006747718955117145</v>
      </c>
      <c r="H6" s="52">
        <f>H3*kaugus!J4</f>
        <v>0.017967413998835686</v>
      </c>
      <c r="I6" s="54">
        <f>SUM(C6:H6)</f>
        <v>0.338192041594451</v>
      </c>
      <c r="J6" s="124" t="str">
        <f>IF(I6=I$10,"Suurim","")</f>
        <v>Suurim</v>
      </c>
    </row>
    <row r="7" spans="2:10" ht="12.75">
      <c r="B7" s="133" t="s">
        <v>23</v>
      </c>
      <c r="C7" s="125">
        <f>$C$3*C$5*'kvaliteet-traditsioon'!J5</f>
        <v>0.06263275153980333</v>
      </c>
      <c r="D7" s="126">
        <f>$C$3*D$5*'kvaliteet-õppejõud'!J5</f>
        <v>0.03330324518611535</v>
      </c>
      <c r="E7" s="126">
        <f>$C$3*E$5*'kvaliteet-kaasõpilased'!J5</f>
        <v>0.05185903736509144</v>
      </c>
      <c r="F7" s="126">
        <f>$C$3*F$5*'kvaliteet-õppematerjalid'!J5</f>
        <v>0.008401599560610188</v>
      </c>
      <c r="G7" s="126">
        <f>G3*kulutused!J5</f>
        <v>0.018458822452121482</v>
      </c>
      <c r="H7" s="126">
        <f>H3*kaugus!J5</f>
        <v>0.10629665471309285</v>
      </c>
      <c r="I7" s="27">
        <f>SUM(C7:H7)</f>
        <v>0.2809521108168347</v>
      </c>
      <c r="J7" s="124">
        <f>IF(I7=I$10,"Suurim","")</f>
      </c>
    </row>
    <row r="8" spans="2:10" ht="12.75">
      <c r="B8" s="133" t="s">
        <v>24</v>
      </c>
      <c r="C8" s="125">
        <f>$C$3*C$5*'kvaliteet-traditsioon'!J6</f>
        <v>0.014232909054934328</v>
      </c>
      <c r="D8" s="126">
        <f>$C$3*D$5*'kvaliteet-õppejõud'!J6</f>
        <v>0.015557210608028338</v>
      </c>
      <c r="E8" s="126">
        <f>$C$3*E$5*'kvaliteet-kaasõpilased'!J6</f>
        <v>0.015509469663839046</v>
      </c>
      <c r="F8" s="126">
        <f>$C$3*F$5*'kvaliteet-õppematerjalid'!J6</f>
        <v>0.003685708949650715</v>
      </c>
      <c r="G8" s="126">
        <f>G3*kulutused!J6</f>
        <v>0.036772582590666535</v>
      </c>
      <c r="H8" s="126">
        <f>H3*kaugus!J6</f>
        <v>0.15032617073014587</v>
      </c>
      <c r="I8" s="27">
        <f>SUM(C8:H8)</f>
        <v>0.23608405159726484</v>
      </c>
      <c r="J8" s="124">
        <f>IF(I8=I$10,"Suurim","")</f>
      </c>
    </row>
    <row r="9" spans="2:10" ht="12.75">
      <c r="B9" s="134" t="s">
        <v>25</v>
      </c>
      <c r="C9" s="120">
        <f>$C$3*C$5*'kvaliteet-traditsioon'!J7</f>
        <v>0.03182575216440544</v>
      </c>
      <c r="D9" s="121">
        <f>$C$3*D$5*'kvaliteet-õppejõud'!J7</f>
        <v>0.025304994140415052</v>
      </c>
      <c r="E9" s="121">
        <f>$C$3*E$5*'kvaliteet-kaasõpilased'!J7</f>
        <v>0.020022639238852585</v>
      </c>
      <c r="F9" s="121">
        <f>$C$3*F$5*'kvaliteet-õppematerjalid'!J7</f>
        <v>0.004187773887755728</v>
      </c>
      <c r="G9" s="31">
        <f>G3*kulutused!J7</f>
        <v>0.03802087600209485</v>
      </c>
      <c r="H9" s="31">
        <f>H3*kaugus!J7</f>
        <v>0.025409760557925636</v>
      </c>
      <c r="I9" s="57">
        <f>SUM(C9:H9)</f>
        <v>0.14477179599144926</v>
      </c>
      <c r="J9" s="124">
        <f>IF(I9=I$10,"Suurim","")</f>
      </c>
    </row>
    <row r="10" spans="3:10" ht="12.75">
      <c r="C10" s="127"/>
      <c r="D10" s="127"/>
      <c r="E10" s="127"/>
      <c r="F10" s="127"/>
      <c r="G10" s="127"/>
      <c r="H10" s="127"/>
      <c r="I10" s="127">
        <f>MAX(I6:I9)</f>
        <v>0.338192041594451</v>
      </c>
      <c r="J10" s="127"/>
    </row>
    <row r="11" spans="5:12" ht="12.75">
      <c r="E11" s="127"/>
      <c r="F11" s="127"/>
      <c r="G11" s="127"/>
      <c r="H11" s="127"/>
      <c r="I11" s="127"/>
      <c r="J11" s="127"/>
      <c r="K11" s="127"/>
      <c r="L11" s="127"/>
    </row>
    <row r="12" spans="5:12" ht="12.75">
      <c r="E12" s="127"/>
      <c r="F12" s="127"/>
      <c r="G12" s="127"/>
      <c r="H12" s="127"/>
      <c r="I12" s="127"/>
      <c r="J12" s="127"/>
      <c r="K12" s="127"/>
      <c r="L12" s="127"/>
    </row>
    <row r="13" spans="5:12" ht="12.75">
      <c r="E13" s="127"/>
      <c r="F13" s="127"/>
      <c r="G13" s="127"/>
      <c r="H13" s="127"/>
      <c r="I13" s="127"/>
      <c r="J13" s="127"/>
      <c r="K13" s="127"/>
      <c r="L13" s="127"/>
    </row>
    <row r="14" spans="5:12" ht="12.75">
      <c r="E14" s="127"/>
      <c r="F14" s="127"/>
      <c r="G14" s="127"/>
      <c r="H14" s="127"/>
      <c r="I14" s="127"/>
      <c r="J14" s="127"/>
      <c r="K14" s="127"/>
      <c r="L14" s="127"/>
    </row>
    <row r="20" spans="4:12" ht="12.75">
      <c r="D20" s="43"/>
      <c r="E20" s="43"/>
      <c r="F20" s="43"/>
      <c r="G20" s="43"/>
      <c r="H20" s="43"/>
      <c r="I20" s="128"/>
      <c r="J20" s="128"/>
      <c r="K20" s="128"/>
      <c r="L20" s="35"/>
    </row>
    <row r="21" spans="4:12" ht="12.75">
      <c r="D21" s="43"/>
      <c r="E21" s="126"/>
      <c r="F21" s="126"/>
      <c r="G21" s="126"/>
      <c r="H21" s="126"/>
      <c r="I21" s="126"/>
      <c r="J21" s="126"/>
      <c r="K21" s="126"/>
      <c r="L21" s="126"/>
    </row>
    <row r="22" spans="4:12" ht="12.75">
      <c r="D22" s="43"/>
      <c r="E22" s="126"/>
      <c r="F22" s="126"/>
      <c r="G22" s="126"/>
      <c r="H22" s="126"/>
      <c r="I22" s="126"/>
      <c r="J22" s="126"/>
      <c r="K22" s="126"/>
      <c r="L22" s="127"/>
    </row>
    <row r="23" spans="4:12" ht="12.75">
      <c r="D23" s="43"/>
      <c r="E23" s="126"/>
      <c r="F23" s="126"/>
      <c r="G23" s="126"/>
      <c r="H23" s="126"/>
      <c r="I23" s="126"/>
      <c r="J23" s="126"/>
      <c r="K23" s="126"/>
      <c r="L23" s="1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20.140625" style="0" customWidth="1"/>
    <col min="2" max="2" width="12.8515625" style="0" bestFit="1" customWidth="1"/>
    <col min="3" max="3" width="11.28125" style="0" bestFit="1" customWidth="1"/>
    <col min="4" max="4" width="10.57421875" style="0" bestFit="1" customWidth="1"/>
    <col min="5" max="5" width="17.421875" style="0" bestFit="1" customWidth="1"/>
    <col min="6" max="6" width="17.140625" style="0" hidden="1" customWidth="1"/>
    <col min="7" max="7" width="12.140625" style="0" bestFit="1" customWidth="1"/>
  </cols>
  <sheetData>
    <row r="2" ht="18">
      <c r="A2" s="193" t="s">
        <v>49</v>
      </c>
    </row>
    <row r="4" spans="1:7" ht="18">
      <c r="A4" s="193" t="s">
        <v>38</v>
      </c>
      <c r="B4" s="193" t="s">
        <v>33</v>
      </c>
      <c r="C4" s="193" t="s">
        <v>34</v>
      </c>
      <c r="D4" s="193" t="s">
        <v>41</v>
      </c>
      <c r="E4" s="193" t="s">
        <v>36</v>
      </c>
      <c r="F4" s="193" t="s">
        <v>9</v>
      </c>
      <c r="G4" s="193" t="s">
        <v>10</v>
      </c>
    </row>
    <row r="5" spans="1:7" ht="18">
      <c r="A5" s="193" t="s">
        <v>33</v>
      </c>
      <c r="B5" s="197">
        <v>1</v>
      </c>
      <c r="C5" s="197">
        <v>7</v>
      </c>
      <c r="D5" s="197">
        <v>5</v>
      </c>
      <c r="E5" s="197">
        <v>7</v>
      </c>
      <c r="F5" s="194">
        <v>3.956320998414882</v>
      </c>
      <c r="G5" s="195">
        <v>0.6381598127709077</v>
      </c>
    </row>
    <row r="6" spans="1:7" ht="18">
      <c r="A6" s="193" t="s">
        <v>34</v>
      </c>
      <c r="B6" s="197">
        <v>0.14285714285714285</v>
      </c>
      <c r="C6" s="197">
        <v>1</v>
      </c>
      <c r="D6" s="197">
        <v>0.3333333333333333</v>
      </c>
      <c r="E6" s="197">
        <v>3</v>
      </c>
      <c r="F6" s="194">
        <v>0.6147881529512643</v>
      </c>
      <c r="G6" s="195">
        <v>0.0991661426710171</v>
      </c>
    </row>
    <row r="7" spans="1:7" ht="18">
      <c r="A7" s="193" t="s">
        <v>41</v>
      </c>
      <c r="B7" s="197">
        <v>0.2</v>
      </c>
      <c r="C7" s="197">
        <v>3</v>
      </c>
      <c r="D7" s="197">
        <v>1</v>
      </c>
      <c r="E7" s="197">
        <v>5</v>
      </c>
      <c r="F7" s="194">
        <v>1.3160740129524926</v>
      </c>
      <c r="G7" s="195">
        <v>0.2122844799587586</v>
      </c>
    </row>
    <row r="8" spans="1:7" ht="18">
      <c r="A8" s="193" t="s">
        <v>36</v>
      </c>
      <c r="B8" s="197">
        <v>0.14285714285714285</v>
      </c>
      <c r="C8" s="197">
        <v>0.3333333333333333</v>
      </c>
      <c r="D8" s="197">
        <v>0.2</v>
      </c>
      <c r="E8" s="197">
        <v>1</v>
      </c>
      <c r="F8" s="194">
        <v>0.3123939936920256</v>
      </c>
      <c r="G8" s="195">
        <v>0.05038956459931653</v>
      </c>
    </row>
    <row r="9" spans="1:7" ht="18">
      <c r="A9" s="193"/>
      <c r="B9" s="193"/>
      <c r="C9" s="193"/>
      <c r="D9" s="193"/>
      <c r="E9" s="193"/>
      <c r="F9" s="193"/>
      <c r="G9" s="193"/>
    </row>
    <row r="10" spans="1:7" ht="18">
      <c r="A10" s="193"/>
      <c r="B10" s="193"/>
      <c r="C10" s="193"/>
      <c r="D10" s="193"/>
      <c r="E10" s="193"/>
      <c r="F10" s="193"/>
      <c r="G10" s="193"/>
    </row>
    <row r="11" spans="1:7" ht="18">
      <c r="A11" s="193" t="s">
        <v>39</v>
      </c>
      <c r="B11" s="193" t="s">
        <v>33</v>
      </c>
      <c r="C11" s="193" t="s">
        <v>34</v>
      </c>
      <c r="D11" s="193" t="s">
        <v>41</v>
      </c>
      <c r="E11" s="193" t="s">
        <v>36</v>
      </c>
      <c r="F11" s="193" t="s">
        <v>9</v>
      </c>
      <c r="G11" s="193" t="s">
        <v>10</v>
      </c>
    </row>
    <row r="12" spans="1:7" ht="18">
      <c r="A12" s="193" t="s">
        <v>33</v>
      </c>
      <c r="B12" s="194">
        <v>1</v>
      </c>
      <c r="C12" s="194">
        <v>0.2</v>
      </c>
      <c r="D12" s="194">
        <v>3</v>
      </c>
      <c r="E12" s="194">
        <v>5</v>
      </c>
      <c r="F12" s="193">
        <v>1.3160740129524926</v>
      </c>
      <c r="G12" s="195">
        <v>0.2122844799587586</v>
      </c>
    </row>
    <row r="13" spans="1:7" ht="18">
      <c r="A13" s="193" t="s">
        <v>34</v>
      </c>
      <c r="B13" s="194">
        <v>5</v>
      </c>
      <c r="C13" s="194">
        <v>1</v>
      </c>
      <c r="D13" s="194">
        <v>7</v>
      </c>
      <c r="E13" s="194">
        <v>7</v>
      </c>
      <c r="F13" s="193">
        <v>3.956320998414882</v>
      </c>
      <c r="G13" s="195">
        <v>0.6381598127709077</v>
      </c>
    </row>
    <row r="14" spans="1:7" ht="18">
      <c r="A14" s="193" t="s">
        <v>41</v>
      </c>
      <c r="B14" s="194">
        <v>0.3333333333333333</v>
      </c>
      <c r="C14" s="194">
        <v>0.14285714285714285</v>
      </c>
      <c r="D14" s="194">
        <v>1</v>
      </c>
      <c r="E14" s="194">
        <v>3</v>
      </c>
      <c r="F14" s="193">
        <v>0.6147881529512643</v>
      </c>
      <c r="G14" s="195">
        <v>0.0991661426710171</v>
      </c>
    </row>
    <row r="15" spans="1:7" ht="18">
      <c r="A15" s="193" t="s">
        <v>36</v>
      </c>
      <c r="B15" s="194">
        <v>0.2</v>
      </c>
      <c r="C15" s="194">
        <v>0.14285714285714285</v>
      </c>
      <c r="D15" s="194">
        <v>0.3333333333333333</v>
      </c>
      <c r="E15" s="194">
        <v>1</v>
      </c>
      <c r="F15" s="193">
        <v>0.3123939936920256</v>
      </c>
      <c r="G15" s="195">
        <v>0.05038956459931653</v>
      </c>
    </row>
    <row r="16" spans="1:7" ht="18">
      <c r="A16" s="193"/>
      <c r="B16" s="193"/>
      <c r="C16" s="193"/>
      <c r="D16" s="193"/>
      <c r="E16" s="193"/>
      <c r="F16" s="193"/>
      <c r="G16" s="193"/>
    </row>
    <row r="17" spans="1:7" ht="18">
      <c r="A17" s="193"/>
      <c r="B17" s="193"/>
      <c r="C17" s="193"/>
      <c r="D17" s="193"/>
      <c r="E17" s="193"/>
      <c r="F17" s="193"/>
      <c r="G17" s="193"/>
    </row>
    <row r="18" spans="1:7" ht="18">
      <c r="A18" s="193" t="s">
        <v>42</v>
      </c>
      <c r="B18" s="193" t="s">
        <v>33</v>
      </c>
      <c r="C18" s="193" t="s">
        <v>34</v>
      </c>
      <c r="D18" s="193" t="s">
        <v>41</v>
      </c>
      <c r="E18" s="193" t="s">
        <v>36</v>
      </c>
      <c r="F18" s="193" t="s">
        <v>9</v>
      </c>
      <c r="G18" s="193" t="s">
        <v>10</v>
      </c>
    </row>
    <row r="19" spans="1:7" ht="18">
      <c r="A19" s="193" t="s">
        <v>33</v>
      </c>
      <c r="B19" s="194">
        <v>1</v>
      </c>
      <c r="C19" s="194">
        <v>3</v>
      </c>
      <c r="D19" s="194">
        <v>0.2</v>
      </c>
      <c r="E19" s="194">
        <v>5</v>
      </c>
      <c r="F19" s="193">
        <v>1.3160740129524926</v>
      </c>
      <c r="G19" s="195">
        <v>0.2122844799587586</v>
      </c>
    </row>
    <row r="20" spans="1:7" ht="18">
      <c r="A20" s="193" t="s">
        <v>34</v>
      </c>
      <c r="B20" s="194">
        <v>0.3333333333333333</v>
      </c>
      <c r="C20" s="194">
        <v>1</v>
      </c>
      <c r="D20" s="194">
        <v>0.14285714285714285</v>
      </c>
      <c r="E20" s="194">
        <v>3</v>
      </c>
      <c r="F20" s="193">
        <v>0.6147881529512643</v>
      </c>
      <c r="G20" s="195">
        <v>0.0991661426710171</v>
      </c>
    </row>
    <row r="21" spans="1:7" ht="18">
      <c r="A21" s="193" t="s">
        <v>41</v>
      </c>
      <c r="B21" s="194">
        <v>5</v>
      </c>
      <c r="C21" s="194">
        <v>7</v>
      </c>
      <c r="D21" s="194">
        <v>1</v>
      </c>
      <c r="E21" s="194">
        <v>7</v>
      </c>
      <c r="F21" s="193">
        <v>3.956320998414882</v>
      </c>
      <c r="G21" s="195">
        <v>0.6381598127709077</v>
      </c>
    </row>
    <row r="22" spans="1:7" ht="18">
      <c r="A22" s="193" t="s">
        <v>36</v>
      </c>
      <c r="B22" s="194">
        <v>0.2</v>
      </c>
      <c r="C22" s="194">
        <v>0.3333333333333333</v>
      </c>
      <c r="D22" s="194">
        <v>0.14285714285714285</v>
      </c>
      <c r="E22" s="194">
        <v>1</v>
      </c>
      <c r="F22" s="193">
        <v>0.3123939936920256</v>
      </c>
      <c r="G22" s="195">
        <v>0.05038956459931653</v>
      </c>
    </row>
    <row r="23" spans="1:7" ht="18">
      <c r="A23" s="193"/>
      <c r="B23" s="193"/>
      <c r="C23" s="193"/>
      <c r="D23" s="193"/>
      <c r="E23" s="193"/>
      <c r="F23" s="193"/>
      <c r="G23" s="193"/>
    </row>
    <row r="24" spans="1:7" ht="18">
      <c r="A24" s="193"/>
      <c r="B24" s="193"/>
      <c r="C24" s="193"/>
      <c r="D24" s="193"/>
      <c r="E24" s="193"/>
      <c r="F24" s="193"/>
      <c r="G24" s="193"/>
    </row>
    <row r="25" spans="1:7" ht="33.75" customHeight="1">
      <c r="A25" s="196" t="s">
        <v>40</v>
      </c>
      <c r="B25" s="193" t="s">
        <v>33</v>
      </c>
      <c r="C25" s="193" t="s">
        <v>34</v>
      </c>
      <c r="D25" s="193" t="s">
        <v>41</v>
      </c>
      <c r="E25" s="193" t="s">
        <v>36</v>
      </c>
      <c r="F25" s="193" t="s">
        <v>9</v>
      </c>
      <c r="G25" s="193" t="s">
        <v>10</v>
      </c>
    </row>
    <row r="26" spans="1:7" ht="18">
      <c r="A26" s="193" t="s">
        <v>33</v>
      </c>
      <c r="B26" s="194">
        <v>1</v>
      </c>
      <c r="C26" s="194">
        <v>0.2</v>
      </c>
      <c r="D26" s="194">
        <v>5</v>
      </c>
      <c r="E26" s="194">
        <v>0.5</v>
      </c>
      <c r="F26" s="193">
        <v>0.8408964152537145</v>
      </c>
      <c r="G26" s="195">
        <v>0.14116815525815526</v>
      </c>
    </row>
    <row r="27" spans="1:7" ht="18">
      <c r="A27" s="193" t="s">
        <v>34</v>
      </c>
      <c r="B27" s="194">
        <v>5</v>
      </c>
      <c r="C27" s="194">
        <v>1</v>
      </c>
      <c r="D27" s="194">
        <v>9</v>
      </c>
      <c r="E27" s="194">
        <v>3</v>
      </c>
      <c r="F27" s="193">
        <v>3.408658099402498</v>
      </c>
      <c r="G27" s="195">
        <v>0.5722392997159287</v>
      </c>
    </row>
    <row r="28" spans="1:7" ht="18">
      <c r="A28" s="193" t="s">
        <v>41</v>
      </c>
      <c r="B28" s="194">
        <v>0.2</v>
      </c>
      <c r="C28" s="194">
        <v>0.1111111111111111</v>
      </c>
      <c r="D28" s="194">
        <v>1</v>
      </c>
      <c r="E28" s="194">
        <v>0.14285714285714285</v>
      </c>
      <c r="F28" s="193">
        <v>0.23736810439041953</v>
      </c>
      <c r="G28" s="195">
        <v>0.03984892408396164</v>
      </c>
    </row>
    <row r="29" spans="1:7" ht="18">
      <c r="A29" s="193" t="s">
        <v>36</v>
      </c>
      <c r="B29" s="194">
        <v>2</v>
      </c>
      <c r="C29" s="194">
        <v>0.3333333333333333</v>
      </c>
      <c r="D29" s="194">
        <v>7</v>
      </c>
      <c r="E29" s="194">
        <v>1</v>
      </c>
      <c r="F29" s="193">
        <v>1.4697778401749315</v>
      </c>
      <c r="G29" s="195">
        <v>0.24674362094195446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33.140625" style="0" customWidth="1"/>
    <col min="2" max="2" width="5.57421875" style="0" bestFit="1" customWidth="1"/>
    <col min="3" max="3" width="2.421875" style="0" customWidth="1"/>
    <col min="4" max="4" width="5.57421875" style="0" bestFit="1" customWidth="1"/>
    <col min="5" max="5" width="7.8515625" style="0" bestFit="1" customWidth="1"/>
    <col min="6" max="6" width="9.28125" style="0" bestFit="1" customWidth="1"/>
    <col min="7" max="7" width="7.28125" style="0" bestFit="1" customWidth="1"/>
    <col min="8" max="8" width="7.421875" style="0" customWidth="1"/>
    <col min="12" max="12" width="4.7109375" style="0" bestFit="1" customWidth="1"/>
    <col min="13" max="16" width="5.140625" style="0" bestFit="1" customWidth="1"/>
  </cols>
  <sheetData>
    <row r="1" spans="1:3" ht="13.5" customHeight="1">
      <c r="A1" s="9" t="s">
        <v>2</v>
      </c>
      <c r="B1" s="9">
        <v>4</v>
      </c>
      <c r="C1" s="10"/>
    </row>
    <row r="2" spans="1:3" s="3" customFormat="1" ht="12.75">
      <c r="A2" s="11" t="s">
        <v>3</v>
      </c>
      <c r="B2" s="44">
        <f>I9</f>
        <v>4.065567011759424</v>
      </c>
      <c r="C2" s="11"/>
    </row>
    <row r="3" spans="1:16" s="3" customFormat="1" ht="13.5" thickBot="1">
      <c r="A3" s="11" t="s">
        <v>4</v>
      </c>
      <c r="B3" s="13">
        <f>(B2-veerge)/(veerge-1)</f>
        <v>0.02185567058647475</v>
      </c>
      <c r="C3" s="11"/>
      <c r="D3" s="45" t="s">
        <v>21</v>
      </c>
      <c r="E3" s="46" t="s">
        <v>22</v>
      </c>
      <c r="F3" s="46" t="s">
        <v>23</v>
      </c>
      <c r="G3" s="46" t="s">
        <v>24</v>
      </c>
      <c r="H3" s="46" t="s">
        <v>25</v>
      </c>
      <c r="I3" s="16" t="s">
        <v>9</v>
      </c>
      <c r="J3" s="17" t="s">
        <v>10</v>
      </c>
      <c r="K3"/>
      <c r="L3" s="3" t="s">
        <v>21</v>
      </c>
      <c r="M3" s="3" t="s">
        <v>22</v>
      </c>
      <c r="N3" s="3" t="s">
        <v>23</v>
      </c>
      <c r="O3" s="3" t="s">
        <v>24</v>
      </c>
      <c r="P3" s="3" t="s">
        <v>25</v>
      </c>
    </row>
    <row r="4" spans="1:16" s="3" customFormat="1" ht="14.25" thickBot="1" thickTop="1">
      <c r="A4" s="11" t="s">
        <v>11</v>
      </c>
      <c r="B4" s="11">
        <f>VLOOKUP(B1,CIjuh!$D$18:$E$27,2)</f>
        <v>0.9</v>
      </c>
      <c r="C4" s="11"/>
      <c r="D4" s="47" t="s">
        <v>22</v>
      </c>
      <c r="E4" s="48">
        <v>1</v>
      </c>
      <c r="F4" s="21">
        <v>3</v>
      </c>
      <c r="G4" s="21">
        <v>7</v>
      </c>
      <c r="H4" s="21">
        <v>3</v>
      </c>
      <c r="I4" s="21">
        <f>GEOMEAN($E4:H4)</f>
        <v>2.8173132472612576</v>
      </c>
      <c r="J4" s="22">
        <f>I4/$I$8</f>
        <v>0.5396541484174945</v>
      </c>
      <c r="L4" s="3" t="s">
        <v>22</v>
      </c>
      <c r="M4" s="3">
        <v>1</v>
      </c>
      <c r="N4" s="3">
        <v>3</v>
      </c>
      <c r="O4" s="3">
        <v>7</v>
      </c>
      <c r="P4" s="3">
        <v>3</v>
      </c>
    </row>
    <row r="5" spans="1:16" s="3" customFormat="1" ht="14.25" thickBot="1" thickTop="1">
      <c r="A5" s="11" t="s">
        <v>12</v>
      </c>
      <c r="B5" s="11">
        <f>B3/B4</f>
        <v>0.02428407842941639</v>
      </c>
      <c r="C5" s="11"/>
      <c r="D5" s="47" t="s">
        <v>23</v>
      </c>
      <c r="E5" s="21">
        <f>1/F4</f>
        <v>0.3333333333333333</v>
      </c>
      <c r="F5" s="48">
        <v>1</v>
      </c>
      <c r="G5" s="21">
        <v>4</v>
      </c>
      <c r="H5" s="21">
        <v>2</v>
      </c>
      <c r="I5" s="21">
        <f>GEOMEAN($E5:H5)</f>
        <v>1.2778862084925449</v>
      </c>
      <c r="J5" s="22">
        <f>I5/$I$8</f>
        <v>0.2447781034959067</v>
      </c>
      <c r="L5" s="3" t="s">
        <v>23</v>
      </c>
      <c r="M5" s="3">
        <v>0.3333333333333333</v>
      </c>
      <c r="N5" s="3">
        <v>1</v>
      </c>
      <c r="O5" s="3">
        <v>4</v>
      </c>
      <c r="P5" s="3">
        <v>2</v>
      </c>
    </row>
    <row r="6" spans="1:16" s="3" customFormat="1" ht="14.25" customHeight="1" thickBot="1" thickTop="1">
      <c r="A6" s="23">
        <f>IF($B$5&gt;0.1,"Tegu ei ole stabiilse hinnangute süsteemiga","")</f>
      </c>
      <c r="B6" s="11"/>
      <c r="C6" s="11"/>
      <c r="D6" s="47" t="s">
        <v>24</v>
      </c>
      <c r="E6" s="21">
        <f>1/G4</f>
        <v>0.14285714285714285</v>
      </c>
      <c r="F6" s="21">
        <f>1/G5</f>
        <v>0.25</v>
      </c>
      <c r="G6" s="48">
        <v>1</v>
      </c>
      <c r="H6" s="49">
        <v>0.5</v>
      </c>
      <c r="I6" s="21">
        <f>GEOMEAN($E6:H6)</f>
        <v>0.36555522285451236</v>
      </c>
      <c r="J6" s="22">
        <f>I6/$I$8</f>
        <v>0.07002181694949648</v>
      </c>
      <c r="L6" s="3" t="s">
        <v>24</v>
      </c>
      <c r="M6" s="3">
        <v>0.14285714285714285</v>
      </c>
      <c r="N6" s="3">
        <v>0.25</v>
      </c>
      <c r="O6" s="3">
        <v>1</v>
      </c>
      <c r="P6" s="3">
        <v>0.5</v>
      </c>
    </row>
    <row r="7" spans="1:16" s="3" customFormat="1" ht="13.5" thickTop="1">
      <c r="A7" s="24" t="str">
        <f>IF($B$5&gt;0.1,"","Tegu on stabiilse hinnangute süsteemiga")</f>
        <v>Tegu on stabiilse hinnangute süsteemiga</v>
      </c>
      <c r="B7" s="11"/>
      <c r="C7" s="11"/>
      <c r="D7" s="50" t="s">
        <v>25</v>
      </c>
      <c r="E7" s="51">
        <f>1/H4</f>
        <v>0.3333333333333333</v>
      </c>
      <c r="F7" s="51">
        <f>1/H5</f>
        <v>0.5</v>
      </c>
      <c r="G7" s="52">
        <f>1/H6</f>
        <v>2</v>
      </c>
      <c r="H7" s="53">
        <v>1</v>
      </c>
      <c r="I7" s="51">
        <f>GEOMEAN($E7:H7)</f>
        <v>0.7598356856515925</v>
      </c>
      <c r="J7" s="54">
        <f>I7/$I$8</f>
        <v>0.14554593113710235</v>
      </c>
      <c r="L7" s="3" t="s">
        <v>25</v>
      </c>
      <c r="M7" s="3">
        <v>0.3333333333333333</v>
      </c>
      <c r="N7" s="3">
        <v>0.5</v>
      </c>
      <c r="O7" s="3">
        <v>2</v>
      </c>
      <c r="P7" s="3">
        <v>1</v>
      </c>
    </row>
    <row r="8" spans="4:10" s="3" customFormat="1" ht="12.75">
      <c r="D8" s="55"/>
      <c r="E8" s="51">
        <f>SUM(E$4:E7)</f>
        <v>1.8095238095238093</v>
      </c>
      <c r="F8" s="51">
        <f>SUM(F$4:F7)</f>
        <v>4.75</v>
      </c>
      <c r="G8" s="51">
        <f>SUM(G$4:G7)</f>
        <v>14</v>
      </c>
      <c r="H8" s="51">
        <f>SUM(H$4:H7)</f>
        <v>6.5</v>
      </c>
      <c r="I8" s="51">
        <f>SUM(I$4:I7)</f>
        <v>5.220590364259907</v>
      </c>
      <c r="J8" s="54">
        <f>SUM(J$4:J7)</f>
        <v>1</v>
      </c>
    </row>
    <row r="9" spans="1:10" s="3" customFormat="1" ht="12.75">
      <c r="A9"/>
      <c r="B9"/>
      <c r="C9"/>
      <c r="D9" s="56"/>
      <c r="E9" s="31">
        <f>E8*J4</f>
        <v>0.9765170304697518</v>
      </c>
      <c r="F9" s="31">
        <f>F8*J5</f>
        <v>1.1626959916055568</v>
      </c>
      <c r="G9" s="31">
        <f>G8*J6</f>
        <v>0.9803054372929507</v>
      </c>
      <c r="H9" s="31">
        <f>H8*J7</f>
        <v>0.9460485523911653</v>
      </c>
      <c r="I9" s="28">
        <f>SUM($E9:H9)</f>
        <v>4.065567011759424</v>
      </c>
      <c r="J9" s="57"/>
    </row>
    <row r="10" spans="4:10" s="3" customFormat="1" ht="12.75">
      <c r="D10" s="58"/>
      <c r="E10" s="58"/>
      <c r="F10" s="26"/>
      <c r="G10" s="58"/>
      <c r="H10" s="58"/>
      <c r="I10" s="59"/>
      <c r="J10" s="58"/>
    </row>
    <row r="11" spans="4:10" ht="12.75">
      <c r="D11" s="34"/>
      <c r="E11" s="3"/>
      <c r="F11" s="3"/>
      <c r="G11" s="3"/>
      <c r="H11" s="3"/>
      <c r="I11" s="3"/>
      <c r="J11" s="3"/>
    </row>
    <row r="12" spans="4:8" ht="12.75">
      <c r="D12" s="35" t="s">
        <v>13</v>
      </c>
      <c r="E12" s="35" t="s">
        <v>14</v>
      </c>
      <c r="F12" s="35" t="s">
        <v>15</v>
      </c>
      <c r="G12" s="36" t="s">
        <v>16</v>
      </c>
      <c r="H12" t="s">
        <v>26</v>
      </c>
    </row>
    <row r="13" spans="4:10" ht="12.75">
      <c r="D13" s="37"/>
      <c r="E13" s="9" t="s">
        <v>17</v>
      </c>
      <c r="F13" s="37"/>
      <c r="G13" s="37"/>
      <c r="H13" s="37"/>
      <c r="I13" s="38" t="s">
        <v>18</v>
      </c>
      <c r="J13" s="9" t="s">
        <v>19</v>
      </c>
    </row>
    <row r="14" spans="4:11" ht="12.75">
      <c r="D14" s="40">
        <f>$F$4</f>
        <v>3</v>
      </c>
      <c r="E14" s="40">
        <f>$G$5</f>
        <v>4</v>
      </c>
      <c r="F14" s="40">
        <f>$G$4</f>
        <v>7</v>
      </c>
      <c r="G14" s="40">
        <f>D14*E14/F14</f>
        <v>1.7142857142857142</v>
      </c>
      <c r="H14" s="40">
        <f>1/G14</f>
        <v>0.5833333333333334</v>
      </c>
      <c r="I14" s="40">
        <f>LN(D14)+LN(E14)-LN(F14)</f>
        <v>0.5389965007326871</v>
      </c>
      <c r="J14" s="40">
        <f>EXP(ABS(I14))</f>
        <v>1.7142857142857144</v>
      </c>
      <c r="K14" s="41" t="str">
        <f aca="true" t="shared" si="0" ref="K14:K23">IF($K$24=J14,"Suurim"," ")</f>
        <v> </v>
      </c>
    </row>
    <row r="15" spans="4:11" ht="12.75">
      <c r="D15" s="40">
        <f>F4</f>
        <v>3</v>
      </c>
      <c r="E15" s="40">
        <f>H5</f>
        <v>2</v>
      </c>
      <c r="F15" s="40">
        <f>H4</f>
        <v>3</v>
      </c>
      <c r="G15" s="40">
        <f>D15*E15/F15</f>
        <v>2</v>
      </c>
      <c r="H15" s="40">
        <f>1/G15</f>
        <v>0.5</v>
      </c>
      <c r="I15" s="40">
        <f>LN(D15)+LN(E15)-LN(F15)</f>
        <v>0.6931471805599452</v>
      </c>
      <c r="J15" s="40">
        <f>EXP(ABS(I15))</f>
        <v>1.9999999999999998</v>
      </c>
      <c r="K15" s="41" t="str">
        <f t="shared" si="0"/>
        <v>Suurim</v>
      </c>
    </row>
    <row r="16" spans="4:11" ht="12.75">
      <c r="D16" s="40">
        <f>G4</f>
        <v>7</v>
      </c>
      <c r="E16" s="40">
        <f>H6</f>
        <v>0.5</v>
      </c>
      <c r="F16" s="40">
        <f>H4</f>
        <v>3</v>
      </c>
      <c r="G16" s="40">
        <f>D16*E16/F16</f>
        <v>1.1666666666666667</v>
      </c>
      <c r="H16" s="40">
        <f>1/G16</f>
        <v>0.8571428571428571</v>
      </c>
      <c r="I16" s="40">
        <f>LN(D16)+LN(E16)-LN(F16)</f>
        <v>0.15415067982725827</v>
      </c>
      <c r="J16" s="40">
        <f>EXP(ABS(I16))</f>
        <v>1.1666666666666667</v>
      </c>
      <c r="K16" s="41" t="str">
        <f t="shared" si="0"/>
        <v> </v>
      </c>
    </row>
    <row r="17" spans="4:11" ht="12.75">
      <c r="D17" s="40">
        <f>G5</f>
        <v>4</v>
      </c>
      <c r="E17" s="40">
        <f>H6</f>
        <v>0.5</v>
      </c>
      <c r="F17" s="40">
        <f>H5</f>
        <v>2</v>
      </c>
      <c r="G17" s="40">
        <f>D17*E17/F17</f>
        <v>1</v>
      </c>
      <c r="H17" s="40">
        <f>1/G17</f>
        <v>1</v>
      </c>
      <c r="I17" s="40">
        <f>LN(D17)+LN(E17)-LN(F17)</f>
        <v>0</v>
      </c>
      <c r="J17" s="40">
        <f>EXP(ABS(I17))</f>
        <v>1</v>
      </c>
      <c r="K17" s="41" t="str">
        <f t="shared" si="0"/>
        <v> </v>
      </c>
    </row>
    <row r="18" spans="4:11" ht="12.75">
      <c r="D18" s="39"/>
      <c r="E18" s="39"/>
      <c r="F18" s="39"/>
      <c r="G18" s="39"/>
      <c r="H18" s="40"/>
      <c r="I18" s="40"/>
      <c r="J18" s="40"/>
      <c r="K18" s="41" t="str">
        <f t="shared" si="0"/>
        <v> </v>
      </c>
    </row>
    <row r="19" spans="4:11" ht="12.75">
      <c r="D19" s="39"/>
      <c r="E19" s="39"/>
      <c r="F19" s="39"/>
      <c r="G19" s="39"/>
      <c r="H19" s="39"/>
      <c r="I19" s="40"/>
      <c r="J19" s="40"/>
      <c r="K19" s="41" t="str">
        <f t="shared" si="0"/>
        <v> </v>
      </c>
    </row>
    <row r="20" spans="4:11" ht="12.75">
      <c r="D20" s="39"/>
      <c r="E20" s="39"/>
      <c r="F20" s="39"/>
      <c r="G20" s="39"/>
      <c r="H20" s="39"/>
      <c r="I20" s="40"/>
      <c r="J20" s="40"/>
      <c r="K20" s="41" t="str">
        <f t="shared" si="0"/>
        <v> </v>
      </c>
    </row>
    <row r="21" spans="4:11" ht="12.75">
      <c r="D21" s="39"/>
      <c r="E21" s="39"/>
      <c r="F21" s="39"/>
      <c r="G21" s="39"/>
      <c r="H21" s="39"/>
      <c r="I21" s="40"/>
      <c r="J21" s="40"/>
      <c r="K21" s="41" t="str">
        <f t="shared" si="0"/>
        <v> </v>
      </c>
    </row>
    <row r="22" spans="4:11" ht="12.75">
      <c r="D22" s="39"/>
      <c r="E22" s="39"/>
      <c r="F22" s="39"/>
      <c r="G22" s="39"/>
      <c r="H22" s="39"/>
      <c r="I22" s="40"/>
      <c r="J22" s="40"/>
      <c r="K22" s="41" t="str">
        <f t="shared" si="0"/>
        <v> </v>
      </c>
    </row>
    <row r="23" spans="4:11" ht="12.75">
      <c r="D23" s="39"/>
      <c r="E23" s="39"/>
      <c r="F23" s="39"/>
      <c r="G23" s="39"/>
      <c r="H23" s="39"/>
      <c r="I23" s="40"/>
      <c r="J23" s="40"/>
      <c r="K23" s="41" t="str">
        <f t="shared" si="0"/>
        <v> </v>
      </c>
    </row>
    <row r="24" spans="4:11" ht="12.75">
      <c r="D24" s="37"/>
      <c r="E24" s="37"/>
      <c r="F24" s="37"/>
      <c r="G24" s="37"/>
      <c r="H24" s="37"/>
      <c r="I24" s="42" t="s">
        <v>27</v>
      </c>
      <c r="J24" s="40">
        <f>GEOMEAN(J14:J17)</f>
        <v>1.414213562373095</v>
      </c>
      <c r="K24" s="10">
        <f>MAX(J14:J23)</f>
        <v>1.9999999999999998</v>
      </c>
    </row>
    <row r="26" spans="1:10" ht="12.75">
      <c r="A26" s="60"/>
      <c r="B26" s="60"/>
      <c r="C26" s="60"/>
      <c r="D26" s="38" t="s">
        <v>28</v>
      </c>
      <c r="E26" s="60"/>
      <c r="F26" s="60"/>
      <c r="G26" s="60"/>
      <c r="H26" s="60"/>
      <c r="I26" s="60"/>
      <c r="J26" s="60"/>
    </row>
    <row r="27" spans="1:10" ht="13.5" thickBot="1">
      <c r="A27" s="60"/>
      <c r="B27" s="61">
        <f>MAX(E28:H31)</f>
        <v>1.5275252316519468</v>
      </c>
      <c r="C27" s="60"/>
      <c r="D27" s="62" t="s">
        <v>21</v>
      </c>
      <c r="E27" s="63" t="s">
        <v>22</v>
      </c>
      <c r="F27" s="63" t="s">
        <v>23</v>
      </c>
      <c r="G27" s="63" t="s">
        <v>24</v>
      </c>
      <c r="H27" s="63" t="s">
        <v>25</v>
      </c>
      <c r="I27" s="60"/>
      <c r="J27" s="60"/>
    </row>
    <row r="28" spans="1:10" ht="14.25" thickBot="1" thickTop="1">
      <c r="A28" s="60"/>
      <c r="B28" s="61">
        <f>1/MIN(E28:H31)</f>
        <v>1.8516401995451028</v>
      </c>
      <c r="C28" s="60"/>
      <c r="D28" s="64" t="s">
        <v>22</v>
      </c>
      <c r="E28" s="65"/>
      <c r="F28" s="21">
        <f>1/GEOMEAN(G14:G15)</f>
        <v>0.5400617248673217</v>
      </c>
      <c r="G28" s="66">
        <f>1/GEOMEAN(H14,G16)</f>
        <v>1.2121830534626528</v>
      </c>
      <c r="H28" s="66">
        <f>1/GEOMEAN(H15:H16)</f>
        <v>1.5275252316519468</v>
      </c>
      <c r="I28" s="60"/>
      <c r="J28" s="60"/>
    </row>
    <row r="29" spans="1:10" ht="14.25" thickBot="1" thickTop="1">
      <c r="A29" s="67" t="s">
        <v>29</v>
      </c>
      <c r="B29" s="61">
        <f>MAX(B27:B28)</f>
        <v>1.8516401995451028</v>
      </c>
      <c r="C29" s="60"/>
      <c r="D29" s="64" t="s">
        <v>23</v>
      </c>
      <c r="E29" s="68"/>
      <c r="F29" s="65"/>
      <c r="G29" s="66">
        <f>1/GEOMEAN(G14,G17)</f>
        <v>0.7637626158259734</v>
      </c>
      <c r="H29" s="66">
        <f>1/GEOMEAN(G15,H17)</f>
        <v>0.7071067811865476</v>
      </c>
      <c r="I29" s="60"/>
      <c r="J29" s="60"/>
    </row>
    <row r="30" spans="1:10" ht="14.25" thickBot="1" thickTop="1">
      <c r="A30" s="60"/>
      <c r="B30" s="60"/>
      <c r="C30" s="60"/>
      <c r="D30" s="64" t="s">
        <v>24</v>
      </c>
      <c r="E30" s="68"/>
      <c r="F30" s="68"/>
      <c r="G30" s="65"/>
      <c r="H30" s="69">
        <f>1/GEOMEAN(G16:G17)</f>
        <v>0.9258200997725514</v>
      </c>
      <c r="I30" s="60"/>
      <c r="J30" s="60"/>
    </row>
    <row r="31" spans="1:10" ht="13.5" thickTop="1">
      <c r="A31" s="60"/>
      <c r="B31" s="60"/>
      <c r="C31" s="60"/>
      <c r="D31" s="70" t="s">
        <v>25</v>
      </c>
      <c r="E31" s="71"/>
      <c r="F31" s="71"/>
      <c r="G31" s="72"/>
      <c r="H31" s="73"/>
      <c r="I31" s="60"/>
      <c r="J31" s="60"/>
    </row>
    <row r="32" spans="1:10" ht="12.75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4:8" ht="13.5" thickBot="1">
      <c r="D33" s="62" t="s">
        <v>21</v>
      </c>
      <c r="E33" s="63" t="s">
        <v>22</v>
      </c>
      <c r="F33" s="63" t="s">
        <v>23</v>
      </c>
      <c r="G33" s="63" t="s">
        <v>24</v>
      </c>
      <c r="H33" s="63" t="s">
        <v>25</v>
      </c>
    </row>
    <row r="34" spans="4:8" ht="14.25" thickBot="1" thickTop="1">
      <c r="D34" s="64" t="s">
        <v>22</v>
      </c>
      <c r="E34" s="65"/>
      <c r="F34" s="21">
        <f>IF(ABS(LN(F28))=LN($B$29),F28*F4,)</f>
        <v>1.620185174601965</v>
      </c>
      <c r="G34" s="21">
        <f>IF(ABS(LN(G28))=LN($B$29),G28*G4,)</f>
        <v>0</v>
      </c>
      <c r="H34" s="21">
        <f>IF(ABS(LN(H28))=LN($B$29),H28*H4,)</f>
        <v>0</v>
      </c>
    </row>
    <row r="35" spans="4:8" ht="14.25" thickBot="1" thickTop="1">
      <c r="D35" s="64" t="s">
        <v>23</v>
      </c>
      <c r="E35" s="68"/>
      <c r="F35" s="65"/>
      <c r="G35" s="21">
        <f>IF(ABS(LN(G29))=LN($B$29),G29*G5,)</f>
        <v>0</v>
      </c>
      <c r="H35" s="21">
        <f>IF(ABS(LN(H29))=LN($B$29),H29*H5,)</f>
        <v>0</v>
      </c>
    </row>
    <row r="36" spans="4:8" ht="14.25" thickBot="1" thickTop="1">
      <c r="D36" s="64" t="s">
        <v>24</v>
      </c>
      <c r="E36" s="68"/>
      <c r="F36" s="68"/>
      <c r="G36" s="65"/>
      <c r="H36" s="21">
        <f>IF(ABS(LN(H30))=LN($B$29),H30*H6,)</f>
        <v>0</v>
      </c>
    </row>
    <row r="37" spans="4:8" ht="13.5" thickTop="1">
      <c r="D37" s="70" t="s">
        <v>25</v>
      </c>
      <c r="E37" s="71"/>
      <c r="F37" s="71"/>
      <c r="G37" s="72"/>
      <c r="H37" s="73"/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115" zoomScaleNormal="115" zoomScalePageLayoutView="0" workbookViewId="0" topLeftCell="A10">
      <selection activeCell="S21" sqref="S21"/>
    </sheetView>
  </sheetViews>
  <sheetFormatPr defaultColWidth="9.140625" defaultRowHeight="12.75"/>
  <cols>
    <col min="1" max="1" width="33.140625" style="0" customWidth="1"/>
    <col min="2" max="2" width="5.57421875" style="0" bestFit="1" customWidth="1"/>
    <col min="3" max="3" width="2.421875" style="0" customWidth="1"/>
    <col min="4" max="4" width="12.28125" style="0" customWidth="1"/>
    <col min="5" max="5" width="9.28125" style="0" customWidth="1"/>
    <col min="6" max="6" width="8.57421875" style="0" customWidth="1"/>
    <col min="7" max="7" width="11.8515625" style="0" customWidth="1"/>
    <col min="8" max="8" width="12.57421875" style="0" customWidth="1"/>
    <col min="12" max="12" width="4.7109375" style="0" bestFit="1" customWidth="1"/>
    <col min="13" max="16" width="5.140625" style="0" bestFit="1" customWidth="1"/>
  </cols>
  <sheetData>
    <row r="1" spans="1:3" ht="13.5" customHeight="1">
      <c r="A1" s="9" t="s">
        <v>2</v>
      </c>
      <c r="B1" s="9">
        <v>4</v>
      </c>
      <c r="C1" s="10"/>
    </row>
    <row r="2" spans="1:3" s="3" customFormat="1" ht="12.75">
      <c r="A2" s="11" t="s">
        <v>3</v>
      </c>
      <c r="B2" s="44">
        <f>I9</f>
        <v>4.447848815571858</v>
      </c>
      <c r="C2" s="11"/>
    </row>
    <row r="3" spans="1:16" s="3" customFormat="1" ht="13.5" thickBot="1">
      <c r="A3" s="11" t="s">
        <v>4</v>
      </c>
      <c r="B3" s="13">
        <f>(B2-veerge)/(veerge-1)</f>
        <v>0.14928293852395255</v>
      </c>
      <c r="C3" s="11"/>
      <c r="D3" s="45" t="s">
        <v>32</v>
      </c>
      <c r="E3" s="47" t="s">
        <v>33</v>
      </c>
      <c r="F3" s="47" t="s">
        <v>34</v>
      </c>
      <c r="G3" s="47" t="s">
        <v>41</v>
      </c>
      <c r="H3" s="50" t="s">
        <v>36</v>
      </c>
      <c r="I3" s="16" t="s">
        <v>9</v>
      </c>
      <c r="J3" s="17" t="s">
        <v>10</v>
      </c>
      <c r="K3"/>
      <c r="L3" s="3" t="s">
        <v>32</v>
      </c>
      <c r="M3" s="3" t="s">
        <v>33</v>
      </c>
      <c r="N3" s="3" t="s">
        <v>34</v>
      </c>
      <c r="O3" s="3" t="s">
        <v>41</v>
      </c>
      <c r="P3" s="3" t="s">
        <v>36</v>
      </c>
    </row>
    <row r="4" spans="1:16" s="3" customFormat="1" ht="14.25" thickBot="1" thickTop="1">
      <c r="A4" s="11" t="s">
        <v>11</v>
      </c>
      <c r="B4" s="11">
        <f>VLOOKUP(B1,CIjuh!$D$18:$E$27,2)</f>
        <v>0.9</v>
      </c>
      <c r="C4" s="11"/>
      <c r="D4" s="47" t="s">
        <v>33</v>
      </c>
      <c r="E4" s="48">
        <v>1</v>
      </c>
      <c r="F4" s="21">
        <v>0.3333333333333333</v>
      </c>
      <c r="G4" s="21">
        <v>0.2</v>
      </c>
      <c r="H4" s="21">
        <v>0.3333333333333333</v>
      </c>
      <c r="I4" s="21">
        <f>GEOMEAN($E4:H4)</f>
        <v>0.38609739509608965</v>
      </c>
      <c r="J4" s="22">
        <f>I4/$I$8</f>
        <v>0.07968956076885046</v>
      </c>
      <c r="L4" s="3" t="s">
        <v>33</v>
      </c>
      <c r="M4" s="3">
        <v>1</v>
      </c>
      <c r="N4" s="3">
        <v>0.3333333333333333</v>
      </c>
      <c r="O4" s="3">
        <v>0.2</v>
      </c>
      <c r="P4" s="3">
        <v>0.3333333333333333</v>
      </c>
    </row>
    <row r="5" spans="1:16" s="3" customFormat="1" ht="14.25" thickBot="1" thickTop="1">
      <c r="A5" s="11" t="s">
        <v>12</v>
      </c>
      <c r="B5" s="11">
        <f>B3/B4</f>
        <v>0.1658699316932806</v>
      </c>
      <c r="C5" s="11"/>
      <c r="D5" s="47" t="s">
        <v>34</v>
      </c>
      <c r="E5" s="21">
        <f>1/F4</f>
        <v>3</v>
      </c>
      <c r="F5" s="48">
        <v>1</v>
      </c>
      <c r="G5" s="21">
        <v>3</v>
      </c>
      <c r="H5" s="21">
        <v>3</v>
      </c>
      <c r="I5" s="21">
        <f>GEOMEAN($E5:H5)</f>
        <v>2.2795070569547775</v>
      </c>
      <c r="J5" s="22">
        <f>I5/$I$8</f>
        <v>0.47048469750232974</v>
      </c>
      <c r="L5" s="3" t="s">
        <v>34</v>
      </c>
      <c r="M5" s="3">
        <v>3</v>
      </c>
      <c r="N5" s="3">
        <v>1</v>
      </c>
      <c r="O5" s="3">
        <v>3</v>
      </c>
      <c r="P5" s="3">
        <v>3</v>
      </c>
    </row>
    <row r="6" spans="1:16" s="3" customFormat="1" ht="14.25" customHeight="1" thickBot="1" thickTop="1">
      <c r="A6" s="23" t="str">
        <f>IF($B$5&gt;0.1,"Tegu ei ole stabiilse hinnangute süsteemiga","")</f>
        <v>Tegu ei ole stabiilse hinnangute süsteemiga</v>
      </c>
      <c r="B6" s="11"/>
      <c r="C6" s="11"/>
      <c r="D6" s="47" t="s">
        <v>41</v>
      </c>
      <c r="E6" s="21">
        <f>1/G4</f>
        <v>5</v>
      </c>
      <c r="F6" s="21">
        <f>1/G5</f>
        <v>0.3333333333333333</v>
      </c>
      <c r="G6" s="48">
        <v>1</v>
      </c>
      <c r="H6" s="49">
        <v>0.3333333333333333</v>
      </c>
      <c r="I6" s="21">
        <f>GEOMEAN($E6:H6)</f>
        <v>0.8633400213704504</v>
      </c>
      <c r="J6" s="22">
        <f>I6/$I$8</f>
        <v>0.17819127497625004</v>
      </c>
      <c r="L6" s="3" t="s">
        <v>41</v>
      </c>
      <c r="M6" s="3">
        <v>5</v>
      </c>
      <c r="N6" s="3">
        <v>0.3333333333333333</v>
      </c>
      <c r="O6" s="3">
        <v>1</v>
      </c>
      <c r="P6" s="3">
        <v>0.3333333333333333</v>
      </c>
    </row>
    <row r="7" spans="1:16" s="3" customFormat="1" ht="14.25" thickBot="1" thickTop="1">
      <c r="A7" s="24">
        <f>IF($B$5&gt;0.1,"","Tegu on stabiilse hinnangute süsteemiga")</f>
      </c>
      <c r="B7" s="11"/>
      <c r="C7" s="11"/>
      <c r="D7" s="50" t="s">
        <v>36</v>
      </c>
      <c r="E7" s="51">
        <f>1/H4</f>
        <v>3</v>
      </c>
      <c r="F7" s="51">
        <f>1/H5</f>
        <v>0.3333333333333333</v>
      </c>
      <c r="G7" s="52">
        <f>1/H6</f>
        <v>3</v>
      </c>
      <c r="H7" s="48">
        <v>1</v>
      </c>
      <c r="I7" s="51">
        <f>GEOMEAN($E7:H7)</f>
        <v>1.3160740129524926</v>
      </c>
      <c r="J7" s="54">
        <f>I7/$I$8</f>
        <v>0.27163446675256975</v>
      </c>
      <c r="L7" s="3" t="s">
        <v>36</v>
      </c>
      <c r="M7" s="3">
        <v>3</v>
      </c>
      <c r="N7" s="3">
        <v>0.3333333333333333</v>
      </c>
      <c r="O7" s="3">
        <v>3</v>
      </c>
      <c r="P7" s="3">
        <v>1</v>
      </c>
    </row>
    <row r="8" spans="4:10" s="3" customFormat="1" ht="13.5" thickTop="1">
      <c r="D8" s="55"/>
      <c r="E8" s="51">
        <f>SUM(E$4:E7)</f>
        <v>12</v>
      </c>
      <c r="F8" s="51">
        <f>SUM(F$4:F7)</f>
        <v>1.9999999999999998</v>
      </c>
      <c r="G8" s="51">
        <f>SUM(G$4:G7)</f>
        <v>7.2</v>
      </c>
      <c r="H8" s="51">
        <f>SUM(H$4:H7)</f>
        <v>4.666666666666667</v>
      </c>
      <c r="I8" s="51">
        <f>SUM(I$4:I7)</f>
        <v>4.84501848637381</v>
      </c>
      <c r="J8" s="54">
        <f>SUM(J$4:J7)</f>
        <v>0.9999999999999999</v>
      </c>
    </row>
    <row r="9" spans="1:10" s="3" customFormat="1" ht="12.75">
      <c r="A9"/>
      <c r="B9"/>
      <c r="C9"/>
      <c r="D9" s="56"/>
      <c r="E9" s="31">
        <f>E8*J4</f>
        <v>0.9562747292262055</v>
      </c>
      <c r="F9" s="31">
        <f>F8*J5</f>
        <v>0.9409693950046594</v>
      </c>
      <c r="G9" s="31">
        <f>G8*J6</f>
        <v>1.2829771798290004</v>
      </c>
      <c r="H9" s="31">
        <f>H8*J7</f>
        <v>1.2676275115119922</v>
      </c>
      <c r="I9" s="28">
        <f>SUM($E9:H9)</f>
        <v>4.447848815571858</v>
      </c>
      <c r="J9" s="57"/>
    </row>
    <row r="10" spans="4:10" s="3" customFormat="1" ht="12.75">
      <c r="D10" s="58"/>
      <c r="E10" s="58"/>
      <c r="F10" s="26"/>
      <c r="G10" s="58"/>
      <c r="H10" s="58"/>
      <c r="I10" s="59"/>
      <c r="J10" s="58"/>
    </row>
    <row r="11" spans="4:10" ht="12.75">
      <c r="D11" s="34"/>
      <c r="E11" s="3"/>
      <c r="F11" s="3"/>
      <c r="G11" s="3"/>
      <c r="H11" s="3"/>
      <c r="I11" s="3"/>
      <c r="J11" s="3"/>
    </row>
    <row r="12" spans="4:8" ht="12.75">
      <c r="D12" s="35" t="s">
        <v>13</v>
      </c>
      <c r="E12" s="35" t="s">
        <v>14</v>
      </c>
      <c r="F12" s="35" t="s">
        <v>15</v>
      </c>
      <c r="G12" s="36" t="s">
        <v>16</v>
      </c>
      <c r="H12" t="s">
        <v>26</v>
      </c>
    </row>
    <row r="13" spans="4:10" ht="12.75">
      <c r="D13" s="37"/>
      <c r="E13" s="9" t="s">
        <v>17</v>
      </c>
      <c r="F13" s="37"/>
      <c r="G13" s="37"/>
      <c r="H13" s="37"/>
      <c r="I13" s="38" t="s">
        <v>18</v>
      </c>
      <c r="J13" s="9" t="s">
        <v>19</v>
      </c>
    </row>
    <row r="14" spans="4:11" ht="12.75">
      <c r="D14" s="40">
        <f>$F$4</f>
        <v>0.3333333333333333</v>
      </c>
      <c r="E14" s="40">
        <f>$G$5</f>
        <v>3</v>
      </c>
      <c r="F14" s="40">
        <f>$G$4</f>
        <v>0.2</v>
      </c>
      <c r="G14" s="40">
        <f>D14*E14/F14</f>
        <v>5</v>
      </c>
      <c r="H14" s="40">
        <f>1/G14</f>
        <v>0.2</v>
      </c>
      <c r="I14" s="40">
        <f>LN(D14)+LN(E14)-LN(F14)</f>
        <v>1.6094379124341003</v>
      </c>
      <c r="J14" s="40">
        <f>EXP(ABS(I14))</f>
        <v>4.999999999999999</v>
      </c>
      <c r="K14" s="41" t="str">
        <f aca="true" t="shared" si="0" ref="K14:K23">IF($K$24=J14,"Suurim"," ")</f>
        <v>Suurim</v>
      </c>
    </row>
    <row r="15" spans="4:11" ht="12.75">
      <c r="D15" s="40">
        <f>F4</f>
        <v>0.3333333333333333</v>
      </c>
      <c r="E15" s="40">
        <f>H5</f>
        <v>3</v>
      </c>
      <c r="F15" s="40">
        <f>H4</f>
        <v>0.3333333333333333</v>
      </c>
      <c r="G15" s="40">
        <f>D15*E15/F15</f>
        <v>3</v>
      </c>
      <c r="H15" s="40">
        <f>1/G15</f>
        <v>0.3333333333333333</v>
      </c>
      <c r="I15" s="40">
        <f>LN(D15)+LN(E15)-LN(F15)</f>
        <v>1.0986122886681098</v>
      </c>
      <c r="J15" s="40">
        <f>EXP(ABS(I15))</f>
        <v>3.0000000000000004</v>
      </c>
      <c r="K15" s="41" t="str">
        <f t="shared" si="0"/>
        <v> </v>
      </c>
    </row>
    <row r="16" spans="4:11" ht="12.75">
      <c r="D16" s="40">
        <f>G4</f>
        <v>0.2</v>
      </c>
      <c r="E16" s="40">
        <f>H6</f>
        <v>0.3333333333333333</v>
      </c>
      <c r="F16" s="40">
        <f>H4</f>
        <v>0.3333333333333333</v>
      </c>
      <c r="G16" s="40">
        <f>D16*E16/F16</f>
        <v>0.2</v>
      </c>
      <c r="H16" s="40">
        <f>1/G16</f>
        <v>5</v>
      </c>
      <c r="I16" s="40">
        <f>LN(D16)+LN(E16)-LN(F16)</f>
        <v>-1.6094379124341003</v>
      </c>
      <c r="J16" s="40">
        <f>EXP(ABS(I16))</f>
        <v>4.999999999999999</v>
      </c>
      <c r="K16" s="41" t="str">
        <f t="shared" si="0"/>
        <v>Suurim</v>
      </c>
    </row>
    <row r="17" spans="4:11" ht="12.75">
      <c r="D17" s="40">
        <f>G5</f>
        <v>3</v>
      </c>
      <c r="E17" s="40">
        <f>H6</f>
        <v>0.3333333333333333</v>
      </c>
      <c r="F17" s="40">
        <f>H5</f>
        <v>3</v>
      </c>
      <c r="G17" s="40">
        <f>D17*E17/F17</f>
        <v>0.3333333333333333</v>
      </c>
      <c r="H17" s="40">
        <f>1/G17</f>
        <v>3</v>
      </c>
      <c r="I17" s="40">
        <f>LN(D17)+LN(E17)-LN(F17)</f>
        <v>-1.0986122886681098</v>
      </c>
      <c r="J17" s="40">
        <f>EXP(ABS(I17))</f>
        <v>3.0000000000000004</v>
      </c>
      <c r="K17" s="41" t="str">
        <f t="shared" si="0"/>
        <v> </v>
      </c>
    </row>
    <row r="18" spans="4:11" ht="12.75">
      <c r="D18" s="39"/>
      <c r="E18" s="39"/>
      <c r="F18" s="39"/>
      <c r="G18" s="39"/>
      <c r="H18" s="40"/>
      <c r="I18" s="40"/>
      <c r="J18" s="40"/>
      <c r="K18" s="41" t="str">
        <f t="shared" si="0"/>
        <v> </v>
      </c>
    </row>
    <row r="19" spans="4:11" ht="12.75">
      <c r="D19" s="39"/>
      <c r="E19" s="39"/>
      <c r="F19" s="39"/>
      <c r="G19" s="39"/>
      <c r="H19" s="39"/>
      <c r="I19" s="40"/>
      <c r="J19" s="40"/>
      <c r="K19" s="41" t="str">
        <f t="shared" si="0"/>
        <v> </v>
      </c>
    </row>
    <row r="20" spans="4:11" ht="12.75">
      <c r="D20" s="39"/>
      <c r="E20" s="39"/>
      <c r="F20" s="39"/>
      <c r="G20" s="39"/>
      <c r="H20" s="39"/>
      <c r="I20" s="40"/>
      <c r="J20" s="40"/>
      <c r="K20" s="41" t="str">
        <f t="shared" si="0"/>
        <v> </v>
      </c>
    </row>
    <row r="21" spans="4:11" ht="12.75">
      <c r="D21" s="39"/>
      <c r="E21" s="39"/>
      <c r="F21" s="39"/>
      <c r="G21" s="39"/>
      <c r="H21" s="39"/>
      <c r="I21" s="40"/>
      <c r="J21" s="40"/>
      <c r="K21" s="41" t="str">
        <f t="shared" si="0"/>
        <v> </v>
      </c>
    </row>
    <row r="22" spans="4:11" ht="12.75">
      <c r="D22" s="39"/>
      <c r="E22" s="39"/>
      <c r="F22" s="39"/>
      <c r="G22" s="39"/>
      <c r="H22" s="39"/>
      <c r="I22" s="40"/>
      <c r="J22" s="40"/>
      <c r="K22" s="41" t="str">
        <f t="shared" si="0"/>
        <v> </v>
      </c>
    </row>
    <row r="23" spans="4:11" ht="12.75">
      <c r="D23" s="39"/>
      <c r="E23" s="39"/>
      <c r="F23" s="39"/>
      <c r="G23" s="39"/>
      <c r="H23" s="39"/>
      <c r="I23" s="40"/>
      <c r="J23" s="40"/>
      <c r="K23" s="41" t="str">
        <f t="shared" si="0"/>
        <v> </v>
      </c>
    </row>
    <row r="24" spans="4:11" ht="12.75">
      <c r="D24" s="37"/>
      <c r="E24" s="37"/>
      <c r="F24" s="37"/>
      <c r="G24" s="37"/>
      <c r="H24" s="37"/>
      <c r="I24" s="42" t="s">
        <v>27</v>
      </c>
      <c r="J24" s="40">
        <f>GEOMEAN(J14:J17)</f>
        <v>3.872983346207417</v>
      </c>
      <c r="K24" s="10">
        <f>MAX(J14:J23)</f>
        <v>4.999999999999999</v>
      </c>
    </row>
    <row r="26" spans="1:10" ht="12.75">
      <c r="A26" s="60"/>
      <c r="B26" s="60"/>
      <c r="C26" s="60"/>
      <c r="D26" s="38" t="s">
        <v>28</v>
      </c>
      <c r="E26" s="60"/>
      <c r="F26" s="60"/>
      <c r="G26" s="60"/>
      <c r="H26" s="60"/>
      <c r="I26" s="60"/>
      <c r="J26" s="60"/>
    </row>
    <row r="27" spans="1:10" ht="13.5" thickBot="1">
      <c r="A27" s="60"/>
      <c r="B27" s="61">
        <f>MAX(E28:H31)</f>
        <v>5</v>
      </c>
      <c r="C27" s="60"/>
      <c r="D27" s="45" t="s">
        <v>32</v>
      </c>
      <c r="E27" s="47" t="s">
        <v>33</v>
      </c>
      <c r="F27" s="47" t="s">
        <v>34</v>
      </c>
      <c r="G27" s="47" t="s">
        <v>41</v>
      </c>
      <c r="H27" s="50" t="s">
        <v>36</v>
      </c>
      <c r="I27" s="60"/>
      <c r="J27" s="60"/>
    </row>
    <row r="28" spans="1:10" ht="14.25" thickBot="1" thickTop="1">
      <c r="A28" s="60"/>
      <c r="B28" s="61">
        <f>1/MIN(E28:H31)</f>
        <v>3.8729833462074175</v>
      </c>
      <c r="C28" s="60"/>
      <c r="D28" s="47" t="s">
        <v>33</v>
      </c>
      <c r="E28" s="65"/>
      <c r="F28" s="21">
        <f>1/GEOMEAN(G14:G15)</f>
        <v>0.2581988897471611</v>
      </c>
      <c r="G28" s="66">
        <f>1/GEOMEAN(H14,G16)</f>
        <v>5</v>
      </c>
      <c r="H28" s="66">
        <f>1/GEOMEAN(H15:H16)</f>
        <v>0.7745966692414834</v>
      </c>
      <c r="I28" s="60"/>
      <c r="J28" s="60"/>
    </row>
    <row r="29" spans="1:10" ht="14.25" thickBot="1" thickTop="1">
      <c r="A29" s="67" t="s">
        <v>29</v>
      </c>
      <c r="B29" s="61">
        <f>MAX(B27:B28)</f>
        <v>5</v>
      </c>
      <c r="C29" s="60"/>
      <c r="D29" s="47" t="s">
        <v>34</v>
      </c>
      <c r="E29" s="68"/>
      <c r="F29" s="65"/>
      <c r="G29" s="66">
        <f>1/GEOMEAN(G14,G17)</f>
        <v>0.7745966692414834</v>
      </c>
      <c r="H29" s="66">
        <f>1/GEOMEAN(G15,H17)</f>
        <v>0.3333333333333333</v>
      </c>
      <c r="I29" s="60"/>
      <c r="J29" s="60"/>
    </row>
    <row r="30" spans="1:10" ht="14.25" thickBot="1" thickTop="1">
      <c r="A30" s="60"/>
      <c r="B30" s="60"/>
      <c r="C30" s="60"/>
      <c r="D30" s="47" t="s">
        <v>41</v>
      </c>
      <c r="E30" s="68"/>
      <c r="F30" s="68"/>
      <c r="G30" s="65"/>
      <c r="H30" s="69">
        <f>1/GEOMEAN(G16:G17)</f>
        <v>3.8729833462074175</v>
      </c>
      <c r="I30" s="60"/>
      <c r="J30" s="60"/>
    </row>
    <row r="31" spans="1:10" ht="14.25" thickBot="1" thickTop="1">
      <c r="A31" s="60"/>
      <c r="B31" s="60"/>
      <c r="C31" s="60"/>
      <c r="D31" s="50" t="s">
        <v>36</v>
      </c>
      <c r="E31" s="71"/>
      <c r="F31" s="71"/>
      <c r="G31" s="72"/>
      <c r="H31" s="48"/>
      <c r="I31" s="60"/>
      <c r="J31" s="60"/>
    </row>
    <row r="32" spans="1:10" ht="13.5" thickTop="1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4:8" ht="13.5" thickBot="1">
      <c r="D33" s="45" t="s">
        <v>32</v>
      </c>
      <c r="E33" s="47" t="s">
        <v>33</v>
      </c>
      <c r="F33" s="47" t="s">
        <v>34</v>
      </c>
      <c r="G33" s="47" t="s">
        <v>41</v>
      </c>
      <c r="H33" s="50" t="s">
        <v>36</v>
      </c>
    </row>
    <row r="34" spans="4:8" ht="14.25" thickBot="1" thickTop="1">
      <c r="D34" s="47" t="s">
        <v>33</v>
      </c>
      <c r="E34" s="65"/>
      <c r="F34" s="21">
        <f>IF(ABS(LN(F28))=LN($B$29),F28*F4,)</f>
        <v>0</v>
      </c>
      <c r="G34" s="21">
        <f>IF(ABS(LN(G28))=LN($B$29),G28*G4,)</f>
        <v>1</v>
      </c>
      <c r="H34" s="21">
        <f>IF(ABS(LN(H28))=LN($B$29),H28*H4,)</f>
        <v>0</v>
      </c>
    </row>
    <row r="35" spans="4:8" ht="14.25" thickBot="1" thickTop="1">
      <c r="D35" s="47" t="s">
        <v>34</v>
      </c>
      <c r="E35" s="68"/>
      <c r="F35" s="65"/>
      <c r="G35" s="21">
        <f>IF(ABS(LN(G29))=LN($B$29),G29*G5,)</f>
        <v>0</v>
      </c>
      <c r="H35" s="21">
        <f>IF(ABS(LN(H29))=LN($B$29),H29*H5,)</f>
        <v>0</v>
      </c>
    </row>
    <row r="36" spans="4:8" ht="14.25" thickBot="1" thickTop="1">
      <c r="D36" s="47" t="s">
        <v>41</v>
      </c>
      <c r="E36" s="68"/>
      <c r="F36" s="68"/>
      <c r="G36" s="65"/>
      <c r="H36" s="21">
        <f>IF(ABS(LN(H30))=LN($B$29),H30*H6,)</f>
        <v>0</v>
      </c>
    </row>
    <row r="37" spans="4:8" ht="14.25" thickBot="1" thickTop="1">
      <c r="D37" s="50" t="s">
        <v>36</v>
      </c>
      <c r="E37" s="71"/>
      <c r="F37" s="71"/>
      <c r="G37" s="72"/>
      <c r="H37" s="48"/>
    </row>
    <row r="38" spans="4:8" ht="13.5" thickTop="1">
      <c r="D38" s="209"/>
      <c r="E38" s="2"/>
      <c r="F38" s="2"/>
      <c r="G38" s="1"/>
      <c r="H38" s="210"/>
    </row>
    <row r="39" ht="12.75">
      <c r="D39" s="209" t="s">
        <v>53</v>
      </c>
    </row>
    <row r="40" spans="4:8" ht="13.5" thickBot="1">
      <c r="D40" s="45" t="s">
        <v>32</v>
      </c>
      <c r="E40" s="47" t="s">
        <v>33</v>
      </c>
      <c r="F40" s="47" t="s">
        <v>34</v>
      </c>
      <c r="G40" s="47" t="s">
        <v>41</v>
      </c>
      <c r="H40" s="50" t="s">
        <v>36</v>
      </c>
    </row>
    <row r="41" spans="4:8" ht="14.25" thickBot="1" thickTop="1">
      <c r="D41" s="47" t="s">
        <v>33</v>
      </c>
      <c r="E41" s="65"/>
      <c r="F41">
        <f>ABS(LN(F28))</f>
        <v>1.354025100551105</v>
      </c>
      <c r="G41">
        <f>ABS(LN(G28))</f>
        <v>1.6094379124341003</v>
      </c>
      <c r="H41">
        <f>ABS(LN(H28))</f>
        <v>0.2554128118829953</v>
      </c>
    </row>
    <row r="42" spans="4:8" ht="14.25" thickBot="1" thickTop="1">
      <c r="D42" s="47" t="s">
        <v>34</v>
      </c>
      <c r="E42" s="68"/>
      <c r="F42" s="65"/>
      <c r="G42">
        <f>ABS(LN(G29))</f>
        <v>0.2554128118829953</v>
      </c>
      <c r="H42">
        <f>ABS(LN(H29))</f>
        <v>1.0986122886681098</v>
      </c>
    </row>
    <row r="43" spans="4:8" ht="14.25" thickBot="1" thickTop="1">
      <c r="D43" s="47" t="s">
        <v>41</v>
      </c>
      <c r="E43" s="68"/>
      <c r="G43" s="65"/>
      <c r="H43">
        <f>ABS(LN(H30))</f>
        <v>1.3540251005511053</v>
      </c>
    </row>
    <row r="44" spans="4:8" ht="14.25" thickBot="1" thickTop="1">
      <c r="D44" s="50" t="s">
        <v>36</v>
      </c>
      <c r="E44" s="71"/>
      <c r="F44" s="71"/>
      <c r="G44" s="72"/>
      <c r="H44" s="48"/>
    </row>
    <row r="45" spans="4:10" ht="13.5" thickTop="1">
      <c r="D45" s="211" t="s">
        <v>55</v>
      </c>
      <c r="H45" t="s">
        <v>54</v>
      </c>
      <c r="I45">
        <f>_xlfn.STDEV.S(E41:H44)</f>
        <v>0.5898706112413806</v>
      </c>
      <c r="J45">
        <f ca="1">EXP(_xlfn.NORM.INV(RAND(),0,I45))</f>
        <v>0.5512220429668444</v>
      </c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2.7109375" style="0" bestFit="1" customWidth="1"/>
    <col min="2" max="2" width="8.421875" style="0" bestFit="1" customWidth="1"/>
    <col min="3" max="3" width="9.28125" style="0" bestFit="1" customWidth="1"/>
    <col min="4" max="4" width="8.28125" style="0" bestFit="1" customWidth="1"/>
    <col min="5" max="5" width="7.7109375" style="0" bestFit="1" customWidth="1"/>
    <col min="6" max="6" width="12.7109375" style="0" bestFit="1" customWidth="1"/>
    <col min="7" max="7" width="10.28125" style="0" bestFit="1" customWidth="1"/>
  </cols>
  <sheetData>
    <row r="1" spans="1:8" ht="12.75">
      <c r="A1" s="199"/>
      <c r="B1" s="200" t="s">
        <v>32</v>
      </c>
      <c r="C1" s="200" t="s">
        <v>33</v>
      </c>
      <c r="D1" s="200" t="s">
        <v>34</v>
      </c>
      <c r="E1" s="200" t="s">
        <v>41</v>
      </c>
      <c r="F1" s="200" t="s">
        <v>36</v>
      </c>
      <c r="G1" s="6" t="s">
        <v>51</v>
      </c>
      <c r="H1" s="6" t="s">
        <v>43</v>
      </c>
    </row>
    <row r="2" spans="1:8" ht="12.75">
      <c r="A2" s="200" t="s">
        <v>32</v>
      </c>
      <c r="B2" s="126">
        <v>0</v>
      </c>
      <c r="C2" s="126">
        <v>0</v>
      </c>
      <c r="D2" s="126">
        <v>0</v>
      </c>
      <c r="E2" s="126">
        <v>0</v>
      </c>
      <c r="F2" s="126">
        <v>0</v>
      </c>
      <c r="G2" s="201"/>
      <c r="H2" s="202"/>
    </row>
    <row r="3" spans="1:8" ht="12.75">
      <c r="A3" s="200" t="s">
        <v>33</v>
      </c>
      <c r="B3" s="126">
        <v>0.07968956076885046</v>
      </c>
      <c r="C3" s="126">
        <v>0.6381598127709077</v>
      </c>
      <c r="D3" s="126">
        <v>0.2122844799587586</v>
      </c>
      <c r="E3" s="126">
        <v>0.2122844799587586</v>
      </c>
      <c r="F3" s="126">
        <v>0.14116815525815526</v>
      </c>
      <c r="G3" s="201"/>
      <c r="H3" s="202"/>
    </row>
    <row r="4" spans="1:8" ht="12.75">
      <c r="A4" s="200" t="s">
        <v>34</v>
      </c>
      <c r="B4" s="126">
        <v>0.47048469750232974</v>
      </c>
      <c r="C4" s="126">
        <v>0.0991661426710171</v>
      </c>
      <c r="D4" s="126">
        <v>0.6381598127709077</v>
      </c>
      <c r="E4" s="126">
        <v>0.0991661426710171</v>
      </c>
      <c r="F4" s="126">
        <v>0.5722392997159287</v>
      </c>
      <c r="G4" s="201"/>
      <c r="H4" s="202"/>
    </row>
    <row r="5" spans="1:8" ht="12.75">
      <c r="A5" s="200" t="s">
        <v>41</v>
      </c>
      <c r="B5" s="126">
        <v>0.17819127497625004</v>
      </c>
      <c r="C5" s="126">
        <v>0.2122844799587586</v>
      </c>
      <c r="D5" s="126">
        <v>0.0991661426710171</v>
      </c>
      <c r="E5" s="126">
        <v>0.6381598127709077</v>
      </c>
      <c r="F5" s="126">
        <v>0.03984892408396164</v>
      </c>
      <c r="G5" s="201"/>
      <c r="H5" s="202"/>
    </row>
    <row r="6" spans="1:8" ht="12.75">
      <c r="A6" s="200" t="s">
        <v>36</v>
      </c>
      <c r="B6" s="126">
        <v>0.27163446675256975</v>
      </c>
      <c r="C6" s="126">
        <v>0.05038956459931653</v>
      </c>
      <c r="D6" s="126">
        <v>0.05038956459931653</v>
      </c>
      <c r="E6" s="126">
        <v>0.05038956459931653</v>
      </c>
      <c r="F6" s="126">
        <v>0.24674362094195446</v>
      </c>
      <c r="G6" s="201"/>
      <c r="H6" s="202"/>
    </row>
    <row r="7" spans="7:8" ht="12.75">
      <c r="G7" s="199"/>
      <c r="H7" s="199"/>
    </row>
    <row r="8" spans="1:8" ht="12.75">
      <c r="A8" s="200" t="s">
        <v>32</v>
      </c>
      <c r="B8" s="61">
        <f aca="true" t="shared" si="0" ref="B8:F12">MMULT($B2:$F2,B$2:B$6)</f>
        <v>0</v>
      </c>
      <c r="C8" s="61">
        <f t="shared" si="0"/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201"/>
      <c r="H8" s="202"/>
    </row>
    <row r="9" spans="1:8" ht="12.75">
      <c r="A9" s="200" t="s">
        <v>33</v>
      </c>
      <c r="B9" s="61">
        <f t="shared" si="0"/>
        <v>0.22690465323539577</v>
      </c>
      <c r="C9" s="61">
        <f t="shared" si="0"/>
        <v>0.48047748197234064</v>
      </c>
      <c r="D9" s="61">
        <f t="shared" si="0"/>
        <v>0.29910768287448186</v>
      </c>
      <c r="E9" s="61">
        <f t="shared" si="0"/>
        <v>0.29910768287448186</v>
      </c>
      <c r="F9" s="61">
        <f t="shared" si="0"/>
        <v>0.254857015597092</v>
      </c>
      <c r="G9" s="201"/>
      <c r="H9" s="202"/>
    </row>
    <row r="10" spans="1:8" ht="12.75">
      <c r="A10" s="200" t="s">
        <v>34</v>
      </c>
      <c r="B10" s="61">
        <f t="shared" si="0"/>
        <v>0.4812573912524839</v>
      </c>
      <c r="C10" s="61">
        <f t="shared" si="0"/>
        <v>0.17645401626603516</v>
      </c>
      <c r="D10" s="61">
        <f t="shared" si="0"/>
        <v>0.46696819267378487</v>
      </c>
      <c r="E10" s="61">
        <f t="shared" si="0"/>
        <v>0.17645401626603519</v>
      </c>
      <c r="F10" s="61">
        <f t="shared" si="0"/>
        <v>0.5243272867400002</v>
      </c>
      <c r="G10" s="201"/>
      <c r="H10" s="202"/>
    </row>
    <row r="11" spans="1:8" ht="12.75">
      <c r="A11" s="200" t="s">
        <v>41</v>
      </c>
      <c r="B11" s="61">
        <f t="shared" si="0"/>
        <v>0.18811186152346726</v>
      </c>
      <c r="C11" s="61">
        <f t="shared" si="0"/>
        <v>0.28278474175589235</v>
      </c>
      <c r="D11" s="61">
        <f t="shared" si="0"/>
        <v>0.17364036444600145</v>
      </c>
      <c r="E11" s="61">
        <f t="shared" si="0"/>
        <v>0.46415454085375113</v>
      </c>
      <c r="F11" s="61">
        <f t="shared" si="0"/>
        <v>0.12197702221496831</v>
      </c>
      <c r="G11" s="201"/>
      <c r="H11" s="202"/>
    </row>
    <row r="12" spans="1:8" ht="12.75">
      <c r="A12" s="200" t="s">
        <v>36</v>
      </c>
      <c r="B12" s="61">
        <f t="shared" si="0"/>
        <v>0.10372609398865301</v>
      </c>
      <c r="C12" s="61">
        <f t="shared" si="0"/>
        <v>0.060283760005731726</v>
      </c>
      <c r="D12" s="61">
        <f t="shared" si="0"/>
        <v>0.060283760005731726</v>
      </c>
      <c r="E12" s="61">
        <f t="shared" si="0"/>
        <v>0.06028376000573172</v>
      </c>
      <c r="F12" s="61">
        <f t="shared" si="0"/>
        <v>0.09883867544793955</v>
      </c>
      <c r="G12" s="201"/>
      <c r="H12" s="202"/>
    </row>
    <row r="14" spans="2:6" ht="12.75">
      <c r="B14" s="61"/>
      <c r="C14" s="61"/>
      <c r="D14" s="61"/>
      <c r="E14" s="61"/>
      <c r="F14" s="61"/>
    </row>
    <row r="15" spans="2:6" ht="12.75">
      <c r="B15" s="61"/>
      <c r="C15" s="61"/>
      <c r="D15" s="61"/>
      <c r="E15" s="61"/>
      <c r="F15" s="61"/>
    </row>
    <row r="16" spans="2:6" ht="12.75">
      <c r="B16" s="61"/>
      <c r="C16" s="61"/>
      <c r="D16" s="61"/>
      <c r="E16" s="61"/>
      <c r="F16" s="61"/>
    </row>
    <row r="17" spans="2:6" ht="12.75">
      <c r="B17" s="61"/>
      <c r="C17" s="61"/>
      <c r="D17" s="61"/>
      <c r="E17" s="61"/>
      <c r="F17" s="61"/>
    </row>
    <row r="18" spans="2:6" ht="12.75">
      <c r="B18" s="61"/>
      <c r="C18" s="61"/>
      <c r="D18" s="61"/>
      <c r="E18" s="61"/>
      <c r="F18" s="61"/>
    </row>
    <row r="20" spans="2:6" ht="12.75">
      <c r="B20" s="61"/>
      <c r="C20" s="61"/>
      <c r="D20" s="61"/>
      <c r="E20" s="61"/>
      <c r="F20" s="61"/>
    </row>
    <row r="21" spans="2:6" ht="12.75">
      <c r="B21" s="61"/>
      <c r="C21" s="61"/>
      <c r="D21" s="61"/>
      <c r="E21" s="61"/>
      <c r="F21" s="61"/>
    </row>
    <row r="22" spans="2:6" ht="12.75">
      <c r="B22" s="61"/>
      <c r="C22" s="61"/>
      <c r="D22" s="61"/>
      <c r="E22" s="61"/>
      <c r="F22" s="61"/>
    </row>
    <row r="23" spans="2:6" ht="12.75">
      <c r="B23" s="61"/>
      <c r="C23" s="61"/>
      <c r="D23" s="61"/>
      <c r="E23" s="61"/>
      <c r="F23" s="61"/>
    </row>
    <row r="24" spans="2:6" ht="12.75">
      <c r="B24" s="61"/>
      <c r="C24" s="61"/>
      <c r="D24" s="61"/>
      <c r="E24" s="61"/>
      <c r="F24" s="61"/>
    </row>
    <row r="26" spans="2:6" ht="12.75">
      <c r="B26" s="61"/>
      <c r="C26" s="61"/>
      <c r="D26" s="61"/>
      <c r="E26" s="61"/>
      <c r="F26" s="61"/>
    </row>
    <row r="27" spans="2:6" ht="12.75">
      <c r="B27" s="61"/>
      <c r="C27" s="61"/>
      <c r="D27" s="61"/>
      <c r="E27" s="61"/>
      <c r="F27" s="61"/>
    </row>
    <row r="28" spans="2:6" ht="12.75">
      <c r="B28" s="61"/>
      <c r="C28" s="61"/>
      <c r="D28" s="61"/>
      <c r="E28" s="61"/>
      <c r="F28" s="61"/>
    </row>
    <row r="29" spans="2:6" ht="12.75">
      <c r="B29" s="61"/>
      <c r="C29" s="61"/>
      <c r="D29" s="61"/>
      <c r="E29" s="61"/>
      <c r="F29" s="61"/>
    </row>
    <row r="30" spans="2:6" ht="12.75">
      <c r="B30" s="61"/>
      <c r="C30" s="61"/>
      <c r="D30" s="61"/>
      <c r="E30" s="61"/>
      <c r="F30" s="61"/>
    </row>
    <row r="32" spans="2:6" ht="12.75">
      <c r="B32" s="61"/>
      <c r="C32" s="61"/>
      <c r="D32" s="61"/>
      <c r="E32" s="61"/>
      <c r="F32" s="61"/>
    </row>
    <row r="33" spans="2:6" ht="12.75">
      <c r="B33" s="61"/>
      <c r="C33" s="61"/>
      <c r="D33" s="61"/>
      <c r="E33" s="61"/>
      <c r="F33" s="61"/>
    </row>
    <row r="34" spans="2:6" ht="12.75">
      <c r="B34" s="61"/>
      <c r="C34" s="61"/>
      <c r="D34" s="61"/>
      <c r="E34" s="61"/>
      <c r="F34" s="61"/>
    </row>
    <row r="35" spans="2:6" ht="12.75">
      <c r="B35" s="61"/>
      <c r="C35" s="61"/>
      <c r="D35" s="61"/>
      <c r="E35" s="61"/>
      <c r="F35" s="61"/>
    </row>
    <row r="36" spans="2:6" ht="12.75">
      <c r="B36" s="61"/>
      <c r="C36" s="61"/>
      <c r="D36" s="61"/>
      <c r="E36" s="61"/>
      <c r="F36" s="61"/>
    </row>
    <row r="38" spans="2:6" ht="12.75">
      <c r="B38" s="61"/>
      <c r="C38" s="61"/>
      <c r="D38" s="61"/>
      <c r="E38" s="61"/>
      <c r="F38" s="61"/>
    </row>
    <row r="39" spans="2:6" ht="12.75">
      <c r="B39" s="61"/>
      <c r="C39" s="61"/>
      <c r="D39" s="61"/>
      <c r="E39" s="61"/>
      <c r="F39" s="61"/>
    </row>
    <row r="40" spans="2:6" ht="12.75">
      <c r="B40" s="61"/>
      <c r="C40" s="61"/>
      <c r="D40" s="61"/>
      <c r="E40" s="61"/>
      <c r="F40" s="61"/>
    </row>
    <row r="41" spans="2:6" ht="12.75">
      <c r="B41" s="61"/>
      <c r="C41" s="61"/>
      <c r="D41" s="61"/>
      <c r="E41" s="61"/>
      <c r="F41" s="61"/>
    </row>
    <row r="42" spans="2:6" ht="12.75">
      <c r="B42" s="61"/>
      <c r="C42" s="61"/>
      <c r="D42" s="61"/>
      <c r="E42" s="61"/>
      <c r="F42" s="61"/>
    </row>
    <row r="44" spans="2:6" ht="12.75">
      <c r="B44" s="61"/>
      <c r="C44" s="61"/>
      <c r="D44" s="61"/>
      <c r="E44" s="61"/>
      <c r="F44" s="61"/>
    </row>
    <row r="45" spans="2:6" ht="12.75">
      <c r="B45" s="61"/>
      <c r="C45" s="61"/>
      <c r="D45" s="61"/>
      <c r="E45" s="61"/>
      <c r="F45" s="61"/>
    </row>
    <row r="46" spans="2:6" ht="12.75">
      <c r="B46" s="61"/>
      <c r="C46" s="61"/>
      <c r="D46" s="61"/>
      <c r="E46" s="61"/>
      <c r="F46" s="61"/>
    </row>
    <row r="47" spans="2:6" ht="12.75">
      <c r="B47" s="61"/>
      <c r="C47" s="61"/>
      <c r="D47" s="61"/>
      <c r="E47" s="61"/>
      <c r="F47" s="61"/>
    </row>
    <row r="48" spans="2:6" ht="12.75">
      <c r="B48" s="61"/>
      <c r="C48" s="61"/>
      <c r="D48" s="61"/>
      <c r="E48" s="61"/>
      <c r="F48" s="61"/>
    </row>
    <row r="50" spans="2:6" ht="12.75">
      <c r="B50" s="61"/>
      <c r="C50" s="61"/>
      <c r="D50" s="61"/>
      <c r="E50" s="61"/>
      <c r="F50" s="61"/>
    </row>
    <row r="51" spans="2:6" ht="12.75">
      <c r="B51" s="61"/>
      <c r="C51" s="61"/>
      <c r="D51" s="61"/>
      <c r="E51" s="61"/>
      <c r="F51" s="61"/>
    </row>
    <row r="52" spans="2:6" ht="12.75">
      <c r="B52" s="61"/>
      <c r="C52" s="61"/>
      <c r="D52" s="61"/>
      <c r="E52" s="61"/>
      <c r="F52" s="61"/>
    </row>
    <row r="53" spans="2:6" ht="12.75">
      <c r="B53" s="61"/>
      <c r="C53" s="61"/>
      <c r="D53" s="61"/>
      <c r="E53" s="61"/>
      <c r="F53" s="61"/>
    </row>
    <row r="54" spans="2:6" ht="12.75">
      <c r="B54" s="61"/>
      <c r="C54" s="61"/>
      <c r="D54" s="61"/>
      <c r="E54" s="61"/>
      <c r="F54" s="61"/>
    </row>
    <row r="56" spans="2:6" ht="12.75">
      <c r="B56" s="61"/>
      <c r="C56" s="61"/>
      <c r="D56" s="61"/>
      <c r="E56" s="61"/>
      <c r="F56" s="61"/>
    </row>
    <row r="57" spans="2:6" ht="12.75">
      <c r="B57" s="61"/>
      <c r="C57" s="61"/>
      <c r="D57" s="61"/>
      <c r="E57" s="61"/>
      <c r="F57" s="61"/>
    </row>
    <row r="58" spans="2:6" ht="12.75">
      <c r="B58" s="61"/>
      <c r="C58" s="61"/>
      <c r="D58" s="61"/>
      <c r="E58" s="61"/>
      <c r="F58" s="61"/>
    </row>
    <row r="59" spans="2:6" ht="12.75">
      <c r="B59" s="61"/>
      <c r="C59" s="61"/>
      <c r="D59" s="61"/>
      <c r="E59" s="61"/>
      <c r="F59" s="61"/>
    </row>
    <row r="60" spans="2:6" ht="12.75">
      <c r="B60" s="61"/>
      <c r="C60" s="61"/>
      <c r="D60" s="61"/>
      <c r="E60" s="61"/>
      <c r="F60" s="61"/>
    </row>
    <row r="62" spans="2:6" ht="12.75">
      <c r="B62" s="61"/>
      <c r="C62" s="61"/>
      <c r="D62" s="61"/>
      <c r="E62" s="61"/>
      <c r="F62" s="61"/>
    </row>
    <row r="63" spans="2:6" ht="12.75">
      <c r="B63" s="61"/>
      <c r="C63" s="61"/>
      <c r="D63" s="61"/>
      <c r="E63" s="61"/>
      <c r="F63" s="61"/>
    </row>
    <row r="64" spans="2:6" ht="12.75">
      <c r="B64" s="61"/>
      <c r="C64" s="61"/>
      <c r="D64" s="61"/>
      <c r="E64" s="61"/>
      <c r="F64" s="61"/>
    </row>
    <row r="65" spans="2:6" ht="12.75">
      <c r="B65" s="61"/>
      <c r="C65" s="61"/>
      <c r="D65" s="61"/>
      <c r="E65" s="61"/>
      <c r="F65" s="61"/>
    </row>
    <row r="66" spans="2:6" ht="12.75">
      <c r="B66" s="61"/>
      <c r="C66" s="61"/>
      <c r="D66" s="61"/>
      <c r="E66" s="61"/>
      <c r="F66" s="61"/>
    </row>
    <row r="68" spans="2:6" ht="12.75">
      <c r="B68" s="61"/>
      <c r="C68" s="61"/>
      <c r="D68" s="61"/>
      <c r="E68" s="61"/>
      <c r="F68" s="61"/>
    </row>
    <row r="69" spans="2:6" ht="12.75">
      <c r="B69" s="61"/>
      <c r="C69" s="61"/>
      <c r="D69" s="61"/>
      <c r="E69" s="61"/>
      <c r="F69" s="61"/>
    </row>
    <row r="70" spans="2:6" ht="12.75">
      <c r="B70" s="61"/>
      <c r="C70" s="61"/>
      <c r="D70" s="61"/>
      <c r="E70" s="61"/>
      <c r="F70" s="61"/>
    </row>
    <row r="71" spans="2:6" ht="12.75">
      <c r="B71" s="61"/>
      <c r="C71" s="61"/>
      <c r="D71" s="61"/>
      <c r="E71" s="61"/>
      <c r="F71" s="61"/>
    </row>
    <row r="72" spans="2:6" ht="12.75">
      <c r="B72" s="61"/>
      <c r="C72" s="61"/>
      <c r="D72" s="61"/>
      <c r="E72" s="61"/>
      <c r="F72" s="61"/>
    </row>
    <row r="74" spans="2:6" ht="12.75">
      <c r="B74" s="61"/>
      <c r="C74" s="61"/>
      <c r="D74" s="61"/>
      <c r="E74" s="61"/>
      <c r="F74" s="61"/>
    </row>
    <row r="75" spans="2:6" ht="12.75">
      <c r="B75" s="61"/>
      <c r="C75" s="61"/>
      <c r="D75" s="61"/>
      <c r="E75" s="61"/>
      <c r="F75" s="61"/>
    </row>
    <row r="76" spans="2:6" ht="12.75">
      <c r="B76" s="61"/>
      <c r="C76" s="61"/>
      <c r="D76" s="61"/>
      <c r="E76" s="61"/>
      <c r="F76" s="61"/>
    </row>
    <row r="77" spans="2:6" ht="12.75">
      <c r="B77" s="61"/>
      <c r="C77" s="61"/>
      <c r="D77" s="61"/>
      <c r="E77" s="61"/>
      <c r="F77" s="61"/>
    </row>
    <row r="78" spans="2:6" ht="12.75">
      <c r="B78" s="61"/>
      <c r="C78" s="61"/>
      <c r="D78" s="61"/>
      <c r="E78" s="61"/>
      <c r="F78" s="61"/>
    </row>
    <row r="80" spans="1:6" ht="12.75">
      <c r="A80" s="200" t="s">
        <v>32</v>
      </c>
      <c r="B80" s="61"/>
      <c r="C80" s="61"/>
      <c r="D80" s="61"/>
      <c r="E80" s="61"/>
      <c r="F80" s="61"/>
    </row>
    <row r="81" spans="1:6" ht="12.75">
      <c r="A81" s="200" t="s">
        <v>33</v>
      </c>
      <c r="B81" s="61"/>
      <c r="C81" s="61"/>
      <c r="D81" s="61"/>
      <c r="E81" s="61"/>
      <c r="F81" s="61"/>
    </row>
    <row r="82" spans="1:6" ht="12.75">
      <c r="A82" s="200" t="s">
        <v>34</v>
      </c>
      <c r="B82" s="61"/>
      <c r="C82" s="61"/>
      <c r="D82" s="61"/>
      <c r="E82" s="61"/>
      <c r="F82" s="61"/>
    </row>
    <row r="83" spans="1:6" ht="12.75">
      <c r="A83" s="200" t="s">
        <v>41</v>
      </c>
      <c r="B83" s="61"/>
      <c r="C83" s="61"/>
      <c r="D83" s="61"/>
      <c r="E83" s="61"/>
      <c r="F83" s="61"/>
    </row>
    <row r="84" spans="1:6" ht="12.75">
      <c r="A84" s="200" t="s">
        <v>36</v>
      </c>
      <c r="B84" s="61"/>
      <c r="C84" s="61"/>
      <c r="D84" s="61"/>
      <c r="E84" s="61"/>
      <c r="F84" s="61"/>
    </row>
    <row r="86" spans="2:6" ht="12.75">
      <c r="B86" s="61"/>
      <c r="C86" s="61"/>
      <c r="D86" s="61"/>
      <c r="E86" s="61"/>
      <c r="F86" s="61"/>
    </row>
    <row r="87" spans="2:6" ht="12.75">
      <c r="B87" s="61"/>
      <c r="C87" s="61"/>
      <c r="D87" s="61"/>
      <c r="E87" s="61"/>
      <c r="F87" s="61"/>
    </row>
    <row r="88" spans="2:6" ht="12.75">
      <c r="B88" s="61"/>
      <c r="C88" s="61"/>
      <c r="D88" s="61"/>
      <c r="E88" s="61"/>
      <c r="F88" s="61"/>
    </row>
    <row r="89" spans="2:6" ht="12.75">
      <c r="B89" s="61"/>
      <c r="C89" s="61"/>
      <c r="D89" s="61"/>
      <c r="E89" s="61"/>
      <c r="F89" s="61"/>
    </row>
    <row r="90" spans="2:6" ht="12.75">
      <c r="B90" s="101"/>
      <c r="C90" s="101"/>
      <c r="D90" s="101"/>
      <c r="E90" s="101"/>
      <c r="F90" s="101"/>
    </row>
    <row r="91" spans="2:6" ht="12.75">
      <c r="B91" s="101"/>
      <c r="C91" s="101"/>
      <c r="D91" s="101"/>
      <c r="E91" s="101"/>
      <c r="F91" s="101"/>
    </row>
    <row r="92" spans="2:6" ht="12.75">
      <c r="B92" s="101"/>
      <c r="C92" s="101"/>
      <c r="D92" s="101"/>
      <c r="E92" s="101"/>
      <c r="F92" s="101"/>
    </row>
    <row r="93" spans="2:6" ht="12.75">
      <c r="B93" s="58"/>
      <c r="C93" s="58"/>
      <c r="D93" s="58"/>
      <c r="E93" s="58"/>
      <c r="F93" s="5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5.28125" style="0" bestFit="1" customWidth="1"/>
    <col min="2" max="2" width="12.28125" style="0" bestFit="1" customWidth="1"/>
    <col min="3" max="3" width="15.28125" style="0" bestFit="1" customWidth="1"/>
    <col min="4" max="4" width="13.57421875" style="0" bestFit="1" customWidth="1"/>
    <col min="5" max="5" width="12.421875" style="0" bestFit="1" customWidth="1"/>
    <col min="6" max="6" width="13.57421875" style="0" customWidth="1"/>
    <col min="7" max="7" width="10.28125" style="0" bestFit="1" customWidth="1"/>
  </cols>
  <sheetData>
    <row r="1" spans="1:8" ht="20.25">
      <c r="A1" s="204"/>
      <c r="B1" s="205" t="s">
        <v>32</v>
      </c>
      <c r="C1" s="205" t="s">
        <v>33</v>
      </c>
      <c r="D1" s="205" t="s">
        <v>34</v>
      </c>
      <c r="E1" s="205" t="s">
        <v>41</v>
      </c>
      <c r="F1" s="205" t="s">
        <v>52</v>
      </c>
      <c r="G1" s="6"/>
      <c r="H1" s="6"/>
    </row>
    <row r="2" spans="1:8" ht="20.25">
      <c r="A2" s="205" t="s">
        <v>32</v>
      </c>
      <c r="B2" s="140">
        <v>0</v>
      </c>
      <c r="C2" s="140">
        <v>0</v>
      </c>
      <c r="D2" s="140">
        <v>0</v>
      </c>
      <c r="E2" s="140">
        <v>0</v>
      </c>
      <c r="F2" s="140">
        <v>0</v>
      </c>
      <c r="G2" s="201"/>
      <c r="H2" s="202"/>
    </row>
    <row r="3" spans="1:11" ht="20.25">
      <c r="A3" s="205" t="s">
        <v>33</v>
      </c>
      <c r="B3" s="140">
        <v>0.07968956076885046</v>
      </c>
      <c r="C3" s="140">
        <v>0.6381598127709077</v>
      </c>
      <c r="D3" s="140">
        <v>0.0991661426710171</v>
      </c>
      <c r="E3" s="140">
        <v>0.0991661426710171</v>
      </c>
      <c r="F3" s="140">
        <v>0.14116815525815526</v>
      </c>
      <c r="G3" s="201"/>
      <c r="H3" s="140">
        <v>0.6381598127709077</v>
      </c>
      <c r="I3" s="140">
        <v>0.0991661426710171</v>
      </c>
      <c r="J3" s="140">
        <v>0.0991661426710171</v>
      </c>
      <c r="K3" s="140">
        <v>0.14116815525815526</v>
      </c>
    </row>
    <row r="4" spans="1:11" ht="20.25">
      <c r="A4" s="205" t="s">
        <v>34</v>
      </c>
      <c r="B4" s="140">
        <v>0.47048469750232974</v>
      </c>
      <c r="C4" s="140">
        <v>0.0991661426710171</v>
      </c>
      <c r="D4" s="140">
        <v>0.6381598127709077</v>
      </c>
      <c r="E4" s="140">
        <v>0.2122844799587586</v>
      </c>
      <c r="F4" s="140">
        <v>0.5722392997159287</v>
      </c>
      <c r="G4" s="201"/>
      <c r="H4" s="140">
        <v>0.0991661426710171</v>
      </c>
      <c r="I4" s="140">
        <v>0.6381598127709077</v>
      </c>
      <c r="J4" s="140">
        <v>0.2122844799587586</v>
      </c>
      <c r="K4" s="140">
        <v>0.5722392997159287</v>
      </c>
    </row>
    <row r="5" spans="1:11" ht="20.25">
      <c r="A5" s="205" t="s">
        <v>41</v>
      </c>
      <c r="B5" s="140">
        <v>0.17819127497625004</v>
      </c>
      <c r="C5" s="140">
        <v>0.2122844799587586</v>
      </c>
      <c r="D5" s="140">
        <v>0.2122844799587586</v>
      </c>
      <c r="E5" s="140">
        <v>0.6381598127709077</v>
      </c>
      <c r="F5" s="140">
        <v>0.03984892408396164</v>
      </c>
      <c r="G5" s="201"/>
      <c r="H5" s="140">
        <v>0.2122844799587586</v>
      </c>
      <c r="I5" s="140">
        <v>0.2122844799587586</v>
      </c>
      <c r="J5" s="140">
        <v>0.6381598127709077</v>
      </c>
      <c r="K5" s="140">
        <v>0.03984892408396164</v>
      </c>
    </row>
    <row r="6" spans="1:11" ht="20.25">
      <c r="A6" s="205" t="s">
        <v>52</v>
      </c>
      <c r="B6" s="140">
        <v>0.27163446675256975</v>
      </c>
      <c r="C6" s="140">
        <v>0.05038956459931653</v>
      </c>
      <c r="D6" s="140">
        <v>0.05038956459931653</v>
      </c>
      <c r="E6" s="140">
        <v>0.05038956459931653</v>
      </c>
      <c r="F6" s="140">
        <v>0.24674362094195446</v>
      </c>
      <c r="G6" s="201"/>
      <c r="H6" s="140">
        <v>0.05038956459931653</v>
      </c>
      <c r="I6" s="140">
        <v>0.05038956459931653</v>
      </c>
      <c r="J6" s="140">
        <v>0.05038956459931653</v>
      </c>
      <c r="K6" s="140">
        <v>0.24674362094195446</v>
      </c>
    </row>
    <row r="7" spans="1:8" ht="20.25">
      <c r="A7" s="136"/>
      <c r="B7" s="136"/>
      <c r="C7" s="136"/>
      <c r="D7" s="136"/>
      <c r="E7" s="136"/>
      <c r="F7" s="136"/>
      <c r="G7" s="199"/>
      <c r="H7" s="199"/>
    </row>
    <row r="8" spans="1:12" ht="20.25">
      <c r="A8" s="205" t="s">
        <v>32</v>
      </c>
      <c r="B8" s="141">
        <f aca="true" t="shared" si="0" ref="B8:F12">MMULT($B2:$F2,B$2:B$6)</f>
        <v>0</v>
      </c>
      <c r="C8" s="141">
        <f t="shared" si="0"/>
        <v>0</v>
      </c>
      <c r="D8" s="141">
        <f t="shared" si="0"/>
        <v>0</v>
      </c>
      <c r="E8" s="141">
        <f t="shared" si="0"/>
        <v>0</v>
      </c>
      <c r="F8" s="141">
        <f t="shared" si="0"/>
        <v>0</v>
      </c>
      <c r="G8" s="201"/>
      <c r="H8" s="202">
        <f>H3/$B3</f>
        <v>8.008072909599415</v>
      </c>
      <c r="I8" s="202">
        <f>I3/B4</f>
        <v>0.21077442730329407</v>
      </c>
      <c r="J8" s="202">
        <f>J3/B5</f>
        <v>0.556515141856605</v>
      </c>
      <c r="K8" s="202">
        <f>K3/B6</f>
        <v>0.5196989798306579</v>
      </c>
      <c r="L8" s="208"/>
    </row>
    <row r="9" spans="1:11" ht="20.25">
      <c r="A9" s="205" t="s">
        <v>33</v>
      </c>
      <c r="B9" s="141">
        <f t="shared" si="0"/>
        <v>0.15352750579011007</v>
      </c>
      <c r="C9" s="141">
        <f t="shared" si="0"/>
        <v>0.4452467053932286</v>
      </c>
      <c r="D9" s="141">
        <f t="shared" si="0"/>
        <v>0.15473252898547887</v>
      </c>
      <c r="E9" s="141">
        <f t="shared" si="0"/>
        <v>0.1547325289854789</v>
      </c>
      <c r="F9" s="141">
        <f t="shared" si="0"/>
        <v>0.1856186134474414</v>
      </c>
      <c r="G9" s="201"/>
      <c r="H9" s="202">
        <f>H4/B3</f>
        <v>1.2444056876993073</v>
      </c>
      <c r="I9" s="202">
        <f>I4/B4</f>
        <v>1.3563880316590906</v>
      </c>
      <c r="J9" s="202">
        <f>J4/B5</f>
        <v>1.1913292611383617</v>
      </c>
      <c r="K9" s="202">
        <f>K4/B6</f>
        <v>2.1066520260007287</v>
      </c>
    </row>
    <row r="10" spans="1:11" ht="20.25">
      <c r="A10" s="205" t="s">
        <v>34</v>
      </c>
      <c r="B10" s="141">
        <f t="shared" si="0"/>
        <v>0.5014140919969801</v>
      </c>
      <c r="C10" s="141">
        <f t="shared" si="0"/>
        <v>0.2004672836709628</v>
      </c>
      <c r="D10" s="141">
        <f t="shared" si="0"/>
        <v>0.4909814600787125</v>
      </c>
      <c r="E10" s="141">
        <f t="shared" si="0"/>
        <v>0.30961166098085374</v>
      </c>
      <c r="F10" s="141">
        <f t="shared" si="0"/>
        <v>0.5288349307750834</v>
      </c>
      <c r="G10" s="201"/>
      <c r="H10" s="202">
        <f>H5/B3</f>
        <v>2.663893211489975</v>
      </c>
      <c r="I10">
        <f>I5/B4</f>
        <v>0.45120379278160777</v>
      </c>
      <c r="J10">
        <f>J5/B5</f>
        <v>3.581319078927764</v>
      </c>
      <c r="K10">
        <f>K5/B6</f>
        <v>0.1467005441553917</v>
      </c>
    </row>
    <row r="11" spans="1:11" ht="20.25">
      <c r="A11" s="205" t="s">
        <v>41</v>
      </c>
      <c r="B11" s="141">
        <f t="shared" si="0"/>
        <v>0.24133230822425683</v>
      </c>
      <c r="C11" s="141">
        <f t="shared" si="0"/>
        <v>0.29400225093007676</v>
      </c>
      <c r="D11" s="141">
        <f t="shared" si="0"/>
        <v>0.29400225093007676</v>
      </c>
      <c r="E11" s="141">
        <f t="shared" si="0"/>
        <v>0.47537205002793553</v>
      </c>
      <c r="F11" s="141">
        <f t="shared" si="0"/>
        <v>0.18670778032953575</v>
      </c>
      <c r="G11" s="201"/>
      <c r="H11" s="202">
        <f>H6/B3</f>
        <v>0.6323232819098824</v>
      </c>
      <c r="I11">
        <f>I6/B4</f>
        <v>0.10710138898633789</v>
      </c>
      <c r="J11">
        <f>J6/B5</f>
        <v>0.282783568421252</v>
      </c>
      <c r="K11">
        <f>K6/B6</f>
        <v>0.9083663936017066</v>
      </c>
    </row>
    <row r="12" spans="1:11" ht="20.25">
      <c r="A12" s="205" t="s">
        <v>52</v>
      </c>
      <c r="B12" s="141">
        <f t="shared" si="0"/>
        <v>0.10372609398865301</v>
      </c>
      <c r="C12" s="141">
        <f t="shared" si="0"/>
        <v>0.060283760005731726</v>
      </c>
      <c r="D12" s="141">
        <f t="shared" si="0"/>
        <v>0.060283760005731726</v>
      </c>
      <c r="E12" s="141">
        <f t="shared" si="0"/>
        <v>0.06028376000573172</v>
      </c>
      <c r="F12" s="141">
        <f t="shared" si="0"/>
        <v>0.09883867544793955</v>
      </c>
      <c r="G12" s="201"/>
      <c r="H12" s="202">
        <f>SUM(H8:H11)</f>
        <v>12.54869509069858</v>
      </c>
      <c r="I12" s="202">
        <f>SUM(I8:I11)</f>
        <v>2.1254676407303306</v>
      </c>
      <c r="J12" s="202">
        <f>SUM(J8:J11)</f>
        <v>5.611947050343982</v>
      </c>
      <c r="K12" s="202">
        <f>SUM(K8:K11)</f>
        <v>3.6814179435884853</v>
      </c>
    </row>
    <row r="13" spans="1:6" ht="20.25">
      <c r="A13" s="136"/>
      <c r="B13" s="136"/>
      <c r="C13" s="136"/>
      <c r="D13" s="136"/>
      <c r="E13" s="136"/>
      <c r="F13" s="136"/>
    </row>
    <row r="14" spans="1:6" ht="20.25" hidden="1">
      <c r="A14" s="136"/>
      <c r="B14" s="141">
        <f aca="true" t="shared" si="1" ref="B14:F18">MMULT($B8:$F8,B$2:B$6)</f>
        <v>0</v>
      </c>
      <c r="C14" s="141">
        <f t="shared" si="1"/>
        <v>0</v>
      </c>
      <c r="D14" s="141">
        <f t="shared" si="1"/>
        <v>0</v>
      </c>
      <c r="E14" s="141">
        <f t="shared" si="1"/>
        <v>0</v>
      </c>
      <c r="F14" s="141">
        <f t="shared" si="1"/>
        <v>0</v>
      </c>
    </row>
    <row r="15" spans="1:6" ht="20.25" hidden="1">
      <c r="A15" s="136"/>
      <c r="B15" s="141">
        <f t="shared" si="1"/>
        <v>0.18627320118343682</v>
      </c>
      <c r="C15" s="141">
        <f t="shared" si="1"/>
        <v>0.3416833377573588</v>
      </c>
      <c r="D15" s="141">
        <f t="shared" si="1"/>
        <v>0.18509803559929883</v>
      </c>
      <c r="E15" s="141">
        <f t="shared" si="1"/>
        <v>0.18509803559929883</v>
      </c>
      <c r="F15" s="141">
        <f t="shared" si="1"/>
        <v>0.20336482366216688</v>
      </c>
    </row>
    <row r="16" spans="1:6" ht="20.25" hidden="1">
      <c r="A16" s="136"/>
      <c r="B16" s="141">
        <f t="shared" si="1"/>
        <v>0.4457943045475635</v>
      </c>
      <c r="C16" s="141">
        <f t="shared" si="1"/>
        <v>0.2689924140802981</v>
      </c>
      <c r="D16" s="141">
        <f t="shared" si="1"/>
        <v>0.42557771623835816</v>
      </c>
      <c r="E16" s="141">
        <f t="shared" si="1"/>
        <v>0.348336792685485</v>
      </c>
      <c r="F16" s="141">
        <f t="shared" si="1"/>
        <v>0.45208282078835704</v>
      </c>
    </row>
    <row r="17" spans="1:6" ht="20.25" hidden="1">
      <c r="A17" s="136"/>
      <c r="B17" s="141">
        <f t="shared" si="1"/>
        <v>0.2971758903664333</v>
      </c>
      <c r="C17" s="141">
        <f t="shared" si="1"/>
        <v>0.32709772275431476</v>
      </c>
      <c r="D17" s="141">
        <f t="shared" si="1"/>
        <v>0.32709772275431476</v>
      </c>
      <c r="E17" s="141">
        <f t="shared" si="1"/>
        <v>0.404338646307188</v>
      </c>
      <c r="F17" s="141">
        <f t="shared" si="1"/>
        <v>0.27475541610242316</v>
      </c>
    </row>
    <row r="18" spans="1:6" ht="20.25" hidden="1">
      <c r="A18" s="136"/>
      <c r="B18" s="141">
        <f t="shared" si="1"/>
        <v>0.07075660390256626</v>
      </c>
      <c r="C18" s="141">
        <f t="shared" si="1"/>
        <v>0.06222652540802804</v>
      </c>
      <c r="D18" s="141">
        <f t="shared" si="1"/>
        <v>0.06222652540802804</v>
      </c>
      <c r="E18" s="141">
        <f t="shared" si="1"/>
        <v>0.06222652540802803</v>
      </c>
      <c r="F18" s="141">
        <f t="shared" si="1"/>
        <v>0.06979693944705297</v>
      </c>
    </row>
    <row r="19" spans="1:6" ht="20.25" hidden="1">
      <c r="A19" s="136"/>
      <c r="B19" s="136"/>
      <c r="C19" s="136"/>
      <c r="D19" s="136"/>
      <c r="E19" s="136"/>
      <c r="F19" s="136"/>
    </row>
    <row r="20" spans="1:6" ht="20.25" hidden="1">
      <c r="A20" s="136"/>
      <c r="B20" s="141">
        <f aca="true" t="shared" si="2" ref="B20:F24">MMULT($B14:$F14,B$2:B$6)</f>
        <v>0</v>
      </c>
      <c r="C20" s="141">
        <f t="shared" si="2"/>
        <v>0</v>
      </c>
      <c r="D20" s="141">
        <f t="shared" si="2"/>
        <v>0</v>
      </c>
      <c r="E20" s="141">
        <f t="shared" si="2"/>
        <v>0</v>
      </c>
      <c r="F20" s="141">
        <f t="shared" si="2"/>
        <v>0</v>
      </c>
    </row>
    <row r="21" spans="1:6" ht="20.25" hidden="1">
      <c r="A21" s="136"/>
      <c r="B21" s="141">
        <f t="shared" si="2"/>
        <v>0.20253813878587174</v>
      </c>
      <c r="C21" s="141">
        <f t="shared" si="2"/>
        <v>0.2859449382042783</v>
      </c>
      <c r="D21" s="141">
        <f t="shared" si="2"/>
        <v>0.20154645151040523</v>
      </c>
      <c r="E21" s="141">
        <f t="shared" si="2"/>
        <v>0.20154645151040523</v>
      </c>
      <c r="F21" s="141">
        <f t="shared" si="2"/>
        <v>0.21171010727510434</v>
      </c>
    </row>
    <row r="22" spans="1:6" ht="20.25" hidden="1">
      <c r="A22" s="136"/>
      <c r="B22" s="141">
        <f t="shared" si="2"/>
        <v>0.4065355435789551</v>
      </c>
      <c r="C22" s="141">
        <f t="shared" si="2"/>
        <v>0.3105898005204724</v>
      </c>
      <c r="D22" s="141">
        <f t="shared" si="2"/>
        <v>0.39498828721434553</v>
      </c>
      <c r="E22" s="141">
        <f t="shared" si="2"/>
        <v>0.3620932831895479</v>
      </c>
      <c r="F22" s="141">
        <f t="shared" si="2"/>
        <v>0.4069348557634423</v>
      </c>
    </row>
    <row r="23" spans="1:6" ht="20.25" hidden="1">
      <c r="A23" s="136"/>
      <c r="B23" s="141">
        <f t="shared" si="2"/>
        <v>0.32664340684655824</v>
      </c>
      <c r="C23" s="141">
        <f t="shared" si="2"/>
        <v>0.3408572659999579</v>
      </c>
      <c r="D23" s="141">
        <f t="shared" si="2"/>
        <v>0.3408572659999579</v>
      </c>
      <c r="E23" s="141">
        <f t="shared" si="2"/>
        <v>0.37375227002475564</v>
      </c>
      <c r="F23" s="141">
        <f t="shared" si="2"/>
        <v>0.3172605601814064</v>
      </c>
    </row>
    <row r="24" spans="1:6" ht="20.25" hidden="1">
      <c r="A24" s="136"/>
      <c r="B24" s="141">
        <f t="shared" si="2"/>
        <v>0.06428291078861474</v>
      </c>
      <c r="C24" s="141">
        <f t="shared" si="2"/>
        <v>0.06260799527529105</v>
      </c>
      <c r="D24" s="141">
        <f t="shared" si="2"/>
        <v>0.06260799527529105</v>
      </c>
      <c r="E24" s="141">
        <f t="shared" si="2"/>
        <v>0.06260799527529105</v>
      </c>
      <c r="F24" s="141">
        <f t="shared" si="2"/>
        <v>0.06409447678004686</v>
      </c>
    </row>
    <row r="25" spans="1:6" ht="20.25" hidden="1">
      <c r="A25" s="136"/>
      <c r="B25" s="136"/>
      <c r="C25" s="136"/>
      <c r="D25" s="136"/>
      <c r="E25" s="136"/>
      <c r="F25" s="136"/>
    </row>
    <row r="26" spans="1:6" ht="20.25" hidden="1">
      <c r="A26" s="136"/>
      <c r="B26" s="141">
        <f aca="true" t="shared" si="3" ref="B26:F30">MMULT($B20:$F20,B$2:B$6)</f>
        <v>0</v>
      </c>
      <c r="C26" s="141">
        <f t="shared" si="3"/>
        <v>0</v>
      </c>
      <c r="D26" s="141">
        <f t="shared" si="3"/>
        <v>0</v>
      </c>
      <c r="E26" s="141">
        <f t="shared" si="3"/>
        <v>0</v>
      </c>
      <c r="F26" s="141">
        <f t="shared" si="3"/>
        <v>0</v>
      </c>
    </row>
    <row r="27" spans="1:6" ht="20.25" hidden="1">
      <c r="A27" s="136"/>
      <c r="B27" s="141">
        <f t="shared" si="3"/>
        <v>0.21103292905849638</v>
      </c>
      <c r="C27" s="141">
        <f t="shared" si="3"/>
        <v>0.2559183161658357</v>
      </c>
      <c r="D27" s="141">
        <f t="shared" si="3"/>
        <v>0.2104280660718283</v>
      </c>
      <c r="E27" s="141">
        <f t="shared" si="3"/>
        <v>0.2104280660718283</v>
      </c>
      <c r="F27" s="141">
        <f t="shared" si="3"/>
        <v>0.2159686474089487</v>
      </c>
    </row>
    <row r="28" spans="1:6" ht="20.25" hidden="1">
      <c r="A28" s="136"/>
      <c r="B28" s="141">
        <f t="shared" si="3"/>
        <v>0.3856461059499845</v>
      </c>
      <c r="C28" s="141">
        <f t="shared" si="3"/>
        <v>0.334747448312635</v>
      </c>
      <c r="D28" s="141">
        <f t="shared" si="3"/>
        <v>0.3802376984066424</v>
      </c>
      <c r="E28" s="141">
        <f t="shared" si="3"/>
        <v>0.36622852761972474</v>
      </c>
      <c r="F28" s="141">
        <f t="shared" si="3"/>
        <v>0.38471081760470116</v>
      </c>
    </row>
    <row r="29" spans="1:6" ht="20.25" hidden="1">
      <c r="A29" s="136"/>
      <c r="B29" s="141">
        <f t="shared" si="3"/>
        <v>0.340309190105346</v>
      </c>
      <c r="C29" s="141">
        <f t="shared" si="3"/>
        <v>0.34665133709042834</v>
      </c>
      <c r="D29" s="141">
        <f t="shared" si="3"/>
        <v>0.34665133709042834</v>
      </c>
      <c r="E29" s="141">
        <f t="shared" si="3"/>
        <v>0.36066050787734605</v>
      </c>
      <c r="F29" s="141">
        <f t="shared" si="3"/>
        <v>0.33634575988211224</v>
      </c>
    </row>
    <row r="30" spans="1:6" ht="20.25" hidden="1">
      <c r="A30" s="136"/>
      <c r="B30" s="141">
        <f t="shared" si="3"/>
        <v>0.06301177488617295</v>
      </c>
      <c r="C30" s="141">
        <f t="shared" si="3"/>
        <v>0.06268289843110064</v>
      </c>
      <c r="D30" s="141">
        <f t="shared" si="3"/>
        <v>0.06268289843110064</v>
      </c>
      <c r="E30" s="141">
        <f t="shared" si="3"/>
        <v>0.06268289843110064</v>
      </c>
      <c r="F30" s="141">
        <f t="shared" si="3"/>
        <v>0.06297477510423775</v>
      </c>
    </row>
    <row r="31" spans="1:6" ht="20.25" hidden="1">
      <c r="A31" s="136"/>
      <c r="B31" s="136"/>
      <c r="C31" s="136"/>
      <c r="D31" s="136"/>
      <c r="E31" s="136"/>
      <c r="F31" s="136"/>
    </row>
    <row r="32" spans="1:6" ht="20.25" hidden="1">
      <c r="A32" s="136"/>
      <c r="B32" s="141">
        <f aca="true" t="shared" si="4" ref="B32:F36">MMULT($B26:$F26,B$2:B$6)</f>
        <v>0</v>
      </c>
      <c r="C32" s="141">
        <f t="shared" si="4"/>
        <v>0</v>
      </c>
      <c r="D32" s="141">
        <f t="shared" si="4"/>
        <v>0</v>
      </c>
      <c r="E32" s="141">
        <f t="shared" si="4"/>
        <v>0</v>
      </c>
      <c r="F32" s="141">
        <f t="shared" si="4"/>
        <v>0</v>
      </c>
    </row>
    <row r="33" spans="1:6" ht="20.25" hidden="1">
      <c r="A33" s="136"/>
      <c r="B33" s="141">
        <f t="shared" si="4"/>
        <v>0.21555817697809282</v>
      </c>
      <c r="C33" s="141">
        <f t="shared" si="4"/>
        <v>0.2397373030359264</v>
      </c>
      <c r="D33" s="141">
        <f t="shared" si="4"/>
        <v>0.21521834618399546</v>
      </c>
      <c r="E33" s="141">
        <f t="shared" si="4"/>
        <v>0.2152183461839955</v>
      </c>
      <c r="F33" s="141">
        <f t="shared" si="4"/>
        <v>0.21821694386107596</v>
      </c>
    </row>
    <row r="34" spans="1:6" ht="20.25" hidden="1">
      <c r="A34" s="136"/>
      <c r="B34" s="141">
        <f t="shared" si="4"/>
        <v>0.37533134170159027</v>
      </c>
      <c r="C34" s="141">
        <f t="shared" si="4"/>
        <v>0.3484591179173856</v>
      </c>
      <c r="D34" s="141">
        <f t="shared" si="4"/>
        <v>0.37297807476931655</v>
      </c>
      <c r="E34" s="141">
        <f t="shared" si="4"/>
        <v>0.36701191449801573</v>
      </c>
      <c r="F34" s="141">
        <f t="shared" si="4"/>
        <v>0.3743613869633061</v>
      </c>
    </row>
    <row r="35" spans="1:6" ht="20.25" hidden="1">
      <c r="A35" s="136"/>
      <c r="B35" s="141">
        <f t="shared" si="4"/>
        <v>0.34634829912475085</v>
      </c>
      <c r="C35" s="141">
        <f t="shared" si="4"/>
        <v>0.34910597307711083</v>
      </c>
      <c r="D35" s="141">
        <f t="shared" si="4"/>
        <v>0.34910597307711083</v>
      </c>
      <c r="E35" s="141">
        <f t="shared" si="4"/>
        <v>0.35507213334841164</v>
      </c>
      <c r="F35" s="141">
        <f t="shared" si="4"/>
        <v>0.34466675203731867</v>
      </c>
    </row>
    <row r="36" spans="1:6" ht="20.25" hidden="1">
      <c r="A36" s="136"/>
      <c r="B36" s="141">
        <f t="shared" si="4"/>
        <v>0.06276218219556576</v>
      </c>
      <c r="C36" s="141">
        <f t="shared" si="4"/>
        <v>0.06269760596957671</v>
      </c>
      <c r="D36" s="141">
        <f t="shared" si="4"/>
        <v>0.06269760596957671</v>
      </c>
      <c r="E36" s="141">
        <f t="shared" si="4"/>
        <v>0.06269760596957671</v>
      </c>
      <c r="F36" s="141">
        <f t="shared" si="4"/>
        <v>0.06275491713829899</v>
      </c>
    </row>
    <row r="37" spans="1:6" ht="20.25" hidden="1">
      <c r="A37" s="136"/>
      <c r="B37" s="136"/>
      <c r="C37" s="136"/>
      <c r="D37" s="136"/>
      <c r="E37" s="136"/>
      <c r="F37" s="136"/>
    </row>
    <row r="38" spans="1:6" ht="20.25" hidden="1">
      <c r="A38" s="136"/>
      <c r="B38" s="141">
        <f aca="true" t="shared" si="5" ref="B38:F42">MMULT($B32:$F32,B$2:B$6)</f>
        <v>0</v>
      </c>
      <c r="C38" s="141">
        <f t="shared" si="5"/>
        <v>0</v>
      </c>
      <c r="D38" s="141">
        <f t="shared" si="5"/>
        <v>0</v>
      </c>
      <c r="E38" s="141">
        <f t="shared" si="5"/>
        <v>0</v>
      </c>
      <c r="F38" s="141">
        <f t="shared" si="5"/>
        <v>0</v>
      </c>
    </row>
    <row r="39" spans="1:6" ht="20.25" hidden="1">
      <c r="A39" s="136"/>
      <c r="B39" s="141">
        <f t="shared" si="5"/>
        <v>0.21798677356705548</v>
      </c>
      <c r="C39" s="141">
        <f t="shared" si="5"/>
        <v>0.2310164571293183</v>
      </c>
      <c r="D39" s="141">
        <f t="shared" si="5"/>
        <v>0.2178008945886752</v>
      </c>
      <c r="E39" s="141">
        <f t="shared" si="5"/>
        <v>0.21780089458867516</v>
      </c>
      <c r="F39" s="141">
        <f t="shared" si="5"/>
        <v>0.21941952694022782</v>
      </c>
    </row>
    <row r="40" spans="1:6" ht="20.25" hidden="1">
      <c r="A40" s="136"/>
      <c r="B40" s="141">
        <f t="shared" si="5"/>
        <v>0.3703368074319867</v>
      </c>
      <c r="C40" s="141">
        <f t="shared" si="5"/>
        <v>0.3561342431239667</v>
      </c>
      <c r="D40" s="141">
        <f t="shared" si="5"/>
        <v>0.3693498056646098</v>
      </c>
      <c r="E40" s="141">
        <f t="shared" si="5"/>
        <v>0.36680896517345896</v>
      </c>
      <c r="F40" s="141">
        <f t="shared" si="5"/>
        <v>0.36962035725358955</v>
      </c>
    </row>
    <row r="41" spans="1:6" ht="20.25" hidden="1">
      <c r="A41" s="136"/>
      <c r="B41" s="141">
        <f t="shared" si="5"/>
        <v>0.3489632453426258</v>
      </c>
      <c r="C41" s="141">
        <f t="shared" si="5"/>
        <v>0.35014880589229924</v>
      </c>
      <c r="D41" s="141">
        <f t="shared" si="5"/>
        <v>0.35014880589229924</v>
      </c>
      <c r="E41" s="141">
        <f t="shared" si="5"/>
        <v>0.35268964638345013</v>
      </c>
      <c r="F41" s="141">
        <f t="shared" si="5"/>
        <v>0.3482483686713146</v>
      </c>
    </row>
    <row r="42" spans="1:6" ht="20.25" hidden="1">
      <c r="A42" s="136"/>
      <c r="B42" s="141">
        <f t="shared" si="5"/>
        <v>0.06271317365833155</v>
      </c>
      <c r="C42" s="141">
        <f t="shared" si="5"/>
        <v>0.0627004938544153</v>
      </c>
      <c r="D42" s="141">
        <f t="shared" si="5"/>
        <v>0.0627004938544153</v>
      </c>
      <c r="E42" s="141">
        <f t="shared" si="5"/>
        <v>0.0627004938544153</v>
      </c>
      <c r="F42" s="141">
        <f t="shared" si="5"/>
        <v>0.06271174713486766</v>
      </c>
    </row>
    <row r="43" spans="1:6" ht="20.25" hidden="1">
      <c r="A43" s="136"/>
      <c r="B43" s="136"/>
      <c r="C43" s="136"/>
      <c r="D43" s="136"/>
      <c r="E43" s="136"/>
      <c r="F43" s="136"/>
    </row>
    <row r="44" spans="1:6" ht="20.25" hidden="1">
      <c r="A44" s="136"/>
      <c r="B44" s="141">
        <f aca="true" t="shared" si="6" ref="B44:F48">MMULT($B38:$F38,B$2:B$6)</f>
        <v>0</v>
      </c>
      <c r="C44" s="141">
        <f t="shared" si="6"/>
        <v>0</v>
      </c>
      <c r="D44" s="141">
        <f t="shared" si="6"/>
        <v>0</v>
      </c>
      <c r="E44" s="141">
        <f t="shared" si="6"/>
        <v>0</v>
      </c>
      <c r="F44" s="141">
        <f t="shared" si="6"/>
        <v>0</v>
      </c>
    </row>
    <row r="45" spans="1:6" ht="20.25" hidden="1">
      <c r="A45" s="136"/>
      <c r="B45" s="141">
        <f t="shared" si="6"/>
        <v>0.21929371329853475</v>
      </c>
      <c r="C45" s="141">
        <f t="shared" si="6"/>
        <v>0.22631609768471533</v>
      </c>
      <c r="D45" s="141">
        <f t="shared" si="6"/>
        <v>0.21919299312849944</v>
      </c>
      <c r="E45" s="141">
        <f t="shared" si="6"/>
        <v>0.21919299312849946</v>
      </c>
      <c r="F45" s="141">
        <f t="shared" si="6"/>
        <v>0.22006589838063245</v>
      </c>
    </row>
    <row r="46" spans="1:6" ht="20.25" hidden="1">
      <c r="A46" s="136"/>
      <c r="B46" s="141">
        <f t="shared" si="6"/>
        <v>0.3679173988204048</v>
      </c>
      <c r="C46" s="141">
        <f t="shared" si="6"/>
        <v>0.36039041672245903</v>
      </c>
      <c r="D46" s="141">
        <f t="shared" si="6"/>
        <v>0.36751352127867487</v>
      </c>
      <c r="E46" s="141">
        <f t="shared" si="6"/>
        <v>0.3664314399888834</v>
      </c>
      <c r="F46" s="141">
        <f t="shared" si="6"/>
        <v>0.3674496961989236</v>
      </c>
    </row>
    <row r="47" spans="1:6" ht="20.25" hidden="1">
      <c r="A47" s="136"/>
      <c r="B47" s="141">
        <f t="shared" si="6"/>
        <v>0.35008533724780977</v>
      </c>
      <c r="C47" s="141">
        <f t="shared" si="6"/>
        <v>0.35059242469050755</v>
      </c>
      <c r="D47" s="141">
        <f t="shared" si="6"/>
        <v>0.35059242469050755</v>
      </c>
      <c r="E47" s="141">
        <f t="shared" si="6"/>
        <v>0.35167450598029903</v>
      </c>
      <c r="F47" s="141">
        <f t="shared" si="6"/>
        <v>0.349781134890862</v>
      </c>
    </row>
    <row r="48" spans="1:6" ht="20.25" hidden="1">
      <c r="A48" s="136"/>
      <c r="B48" s="141">
        <f t="shared" si="6"/>
        <v>0.0627035506332502</v>
      </c>
      <c r="C48" s="141">
        <f t="shared" si="6"/>
        <v>0.0627010609023176</v>
      </c>
      <c r="D48" s="141">
        <f t="shared" si="6"/>
        <v>0.0627010609023176</v>
      </c>
      <c r="E48" s="141">
        <f t="shared" si="6"/>
        <v>0.0627010609023176</v>
      </c>
      <c r="F48" s="141">
        <f t="shared" si="6"/>
        <v>0.06270327052958159</v>
      </c>
    </row>
    <row r="49" spans="1:6" ht="20.25" hidden="1">
      <c r="A49" s="136"/>
      <c r="B49" s="136"/>
      <c r="C49" s="136"/>
      <c r="D49" s="136"/>
      <c r="E49" s="136"/>
      <c r="F49" s="136"/>
    </row>
    <row r="50" spans="1:6" ht="20.25" hidden="1">
      <c r="A50" s="136"/>
      <c r="B50" s="141">
        <f aca="true" t="shared" si="7" ref="B50:F54">MMULT($B44:$F44,B$2:B$6)</f>
        <v>0</v>
      </c>
      <c r="C50" s="141">
        <f t="shared" si="7"/>
        <v>0</v>
      </c>
      <c r="D50" s="141">
        <f t="shared" si="7"/>
        <v>0</v>
      </c>
      <c r="E50" s="141">
        <f t="shared" si="7"/>
        <v>0</v>
      </c>
      <c r="F50" s="141">
        <f t="shared" si="7"/>
        <v>0</v>
      </c>
    </row>
    <row r="51" spans="1:6" ht="20.25" hidden="1">
      <c r="A51" s="136"/>
      <c r="B51" s="141">
        <f t="shared" si="7"/>
        <v>0.21999774135458355</v>
      </c>
      <c r="C51" s="141">
        <f t="shared" si="7"/>
        <v>0.22378265751403323</v>
      </c>
      <c r="D51" s="141">
        <f t="shared" si="7"/>
        <v>0.21994334924677314</v>
      </c>
      <c r="E51" s="141">
        <f t="shared" si="7"/>
        <v>0.21994334924677314</v>
      </c>
      <c r="F51" s="141">
        <f t="shared" si="7"/>
        <v>0.22041393246106195</v>
      </c>
    </row>
    <row r="52" spans="1:6" ht="20.25" hidden="1">
      <c r="A52" s="136"/>
      <c r="B52" s="141">
        <f t="shared" si="7"/>
        <v>0.3667357296691198</v>
      </c>
      <c r="C52" s="141">
        <f t="shared" si="7"/>
        <v>0.36273491702687694</v>
      </c>
      <c r="D52" s="141">
        <f t="shared" si="7"/>
        <v>0.3665742252941369</v>
      </c>
      <c r="E52" s="141">
        <f t="shared" si="7"/>
        <v>0.36611339356471717</v>
      </c>
      <c r="F52" s="141">
        <f t="shared" si="7"/>
        <v>0.3664490975423086</v>
      </c>
    </row>
    <row r="53" spans="1:6" ht="20.25" hidden="1">
      <c r="A53" s="136"/>
      <c r="B53" s="141">
        <f t="shared" si="7"/>
        <v>0.35056486786305496</v>
      </c>
      <c r="C53" s="141">
        <f t="shared" si="7"/>
        <v>0.350781253214616</v>
      </c>
      <c r="D53" s="141">
        <f t="shared" si="7"/>
        <v>0.350781253214616</v>
      </c>
      <c r="E53" s="141">
        <f t="shared" si="7"/>
        <v>0.35124208494403575</v>
      </c>
      <c r="F53" s="141">
        <f t="shared" si="7"/>
        <v>0.3504353638828793</v>
      </c>
    </row>
    <row r="54" spans="1:6" ht="20.25" hidden="1">
      <c r="A54" s="136"/>
      <c r="B54" s="141">
        <f t="shared" si="7"/>
        <v>0.06270166111324119</v>
      </c>
      <c r="C54" s="141">
        <f t="shared" si="7"/>
        <v>0.06270117224447334</v>
      </c>
      <c r="D54" s="141">
        <f t="shared" si="7"/>
        <v>0.06270117224447334</v>
      </c>
      <c r="E54" s="141">
        <f t="shared" si="7"/>
        <v>0.06270117224447334</v>
      </c>
      <c r="F54" s="141">
        <f t="shared" si="7"/>
        <v>0.06270160611374964</v>
      </c>
    </row>
    <row r="55" spans="1:6" ht="20.25" hidden="1">
      <c r="A55" s="136"/>
      <c r="B55" s="136"/>
      <c r="C55" s="136"/>
      <c r="D55" s="136"/>
      <c r="E55" s="136"/>
      <c r="F55" s="136"/>
    </row>
    <row r="56" spans="1:6" ht="20.25" hidden="1">
      <c r="A56" s="136"/>
      <c r="B56" s="141">
        <f aca="true" t="shared" si="8" ref="B56:F60">MMULT($B50:$F50,B$2:B$6)</f>
        <v>0</v>
      </c>
      <c r="C56" s="141">
        <f t="shared" si="8"/>
        <v>0</v>
      </c>
      <c r="D56" s="141">
        <f t="shared" si="8"/>
        <v>0</v>
      </c>
      <c r="E56" s="141">
        <f t="shared" si="8"/>
        <v>0</v>
      </c>
      <c r="F56" s="141">
        <f t="shared" si="8"/>
        <v>0</v>
      </c>
    </row>
    <row r="57" spans="1:6" ht="20.25" hidden="1">
      <c r="A57" s="136"/>
      <c r="B57" s="141">
        <f t="shared" si="8"/>
        <v>0.22037712865672338</v>
      </c>
      <c r="C57" s="141">
        <f t="shared" si="8"/>
        <v>0.22241715397505338</v>
      </c>
      <c r="D57" s="141">
        <f t="shared" si="8"/>
        <v>0.220347791121438</v>
      </c>
      <c r="E57" s="141">
        <f t="shared" si="8"/>
        <v>0.220347791121438</v>
      </c>
      <c r="F57" s="141">
        <f t="shared" si="8"/>
        <v>0.22060145071857773</v>
      </c>
    </row>
    <row r="58" spans="1:6" ht="20.25" hidden="1">
      <c r="A58" s="136"/>
      <c r="B58" s="141">
        <f t="shared" si="8"/>
        <v>0.3661521673011041</v>
      </c>
      <c r="C58" s="141">
        <f t="shared" si="8"/>
        <v>0.36402000049217015</v>
      </c>
      <c r="D58" s="141">
        <f t="shared" si="8"/>
        <v>0.36608936334578546</v>
      </c>
      <c r="E58" s="141">
        <f t="shared" si="8"/>
        <v>0.36589310647964846</v>
      </c>
      <c r="F58" s="141">
        <f t="shared" si="8"/>
        <v>0.3659829991054129</v>
      </c>
    </row>
    <row r="59" spans="1:6" ht="20.25" hidden="1">
      <c r="A59" s="136"/>
      <c r="B59" s="141">
        <f t="shared" si="8"/>
        <v>0.3507694139438491</v>
      </c>
      <c r="C59" s="141">
        <f t="shared" si="8"/>
        <v>0.3508616514258186</v>
      </c>
      <c r="D59" s="141">
        <f t="shared" si="8"/>
        <v>0.3508616514258186</v>
      </c>
      <c r="E59" s="141">
        <f t="shared" si="8"/>
        <v>0.35105790829195566</v>
      </c>
      <c r="F59" s="141">
        <f t="shared" si="8"/>
        <v>0.3507142708770592</v>
      </c>
    </row>
    <row r="60" spans="1:6" ht="20.25" hidden="1">
      <c r="A60" s="136"/>
      <c r="B60" s="141">
        <f t="shared" si="8"/>
        <v>0.06270129009832286</v>
      </c>
      <c r="C60" s="141">
        <f t="shared" si="8"/>
        <v>0.06270119410695726</v>
      </c>
      <c r="D60" s="141">
        <f t="shared" si="8"/>
        <v>0.06270119410695726</v>
      </c>
      <c r="E60" s="141">
        <f t="shared" si="8"/>
        <v>0.06270119410695726</v>
      </c>
      <c r="F60" s="141">
        <f t="shared" si="8"/>
        <v>0.06270127929894959</v>
      </c>
    </row>
    <row r="61" spans="1:6" ht="20.25" hidden="1">
      <c r="A61" s="136"/>
      <c r="B61" s="136"/>
      <c r="C61" s="136"/>
      <c r="D61" s="136"/>
      <c r="E61" s="136"/>
      <c r="F61" s="136"/>
    </row>
    <row r="62" spans="1:6" ht="20.25" hidden="1">
      <c r="A62" s="136"/>
      <c r="B62" s="141">
        <f aca="true" t="shared" si="9" ref="B62:F66">MMULT($B56:$F56,B$2:B$6)</f>
        <v>0</v>
      </c>
      <c r="C62" s="141">
        <f t="shared" si="9"/>
        <v>0</v>
      </c>
      <c r="D62" s="141">
        <f t="shared" si="9"/>
        <v>0</v>
      </c>
      <c r="E62" s="141">
        <f t="shared" si="9"/>
        <v>0</v>
      </c>
      <c r="F62" s="141">
        <f t="shared" si="9"/>
        <v>0</v>
      </c>
    </row>
    <row r="63" spans="1:6" ht="20.25" hidden="1">
      <c r="A63" s="136"/>
      <c r="B63" s="141">
        <f t="shared" si="9"/>
        <v>0.2205816004277197</v>
      </c>
      <c r="C63" s="141">
        <f t="shared" si="9"/>
        <v>0.22168115712931258</v>
      </c>
      <c r="D63" s="141">
        <f t="shared" si="9"/>
        <v>0.22056578365007404</v>
      </c>
      <c r="E63" s="141">
        <f t="shared" si="9"/>
        <v>0.22056578365007404</v>
      </c>
      <c r="F63" s="141">
        <f t="shared" si="9"/>
        <v>0.22070250814552755</v>
      </c>
    </row>
    <row r="64" spans="1:6" ht="20.25" hidden="1">
      <c r="A64" s="136"/>
      <c r="B64" s="141">
        <f t="shared" si="9"/>
        <v>0.36586059327399456</v>
      </c>
      <c r="C64" s="141">
        <f t="shared" si="9"/>
        <v>0.36472175720003963</v>
      </c>
      <c r="D64" s="141">
        <f t="shared" si="9"/>
        <v>0.36583713067927814</v>
      </c>
      <c r="E64" s="141">
        <f t="shared" si="9"/>
        <v>0.3657535497210954</v>
      </c>
      <c r="F64" s="141">
        <f t="shared" si="9"/>
        <v>0.3657631698864129</v>
      </c>
    </row>
    <row r="65" spans="1:6" ht="20.25" hidden="1">
      <c r="A65" s="136"/>
      <c r="B65" s="141">
        <f t="shared" si="9"/>
        <v>0.3508565890502464</v>
      </c>
      <c r="C65" s="141">
        <f t="shared" si="9"/>
        <v>0.35089588727090243</v>
      </c>
      <c r="D65" s="141">
        <f t="shared" si="9"/>
        <v>0.35089588727090243</v>
      </c>
      <c r="E65" s="141">
        <f t="shared" si="9"/>
        <v>0.35097946822908527</v>
      </c>
      <c r="F65" s="141">
        <f t="shared" si="9"/>
        <v>0.35083310684052094</v>
      </c>
    </row>
    <row r="66" spans="1:6" ht="20.25" hidden="1">
      <c r="A66" s="136"/>
      <c r="B66" s="141">
        <f t="shared" si="9"/>
        <v>0.06270121724803866</v>
      </c>
      <c r="C66" s="141">
        <f t="shared" si="9"/>
        <v>0.06270119839974467</v>
      </c>
      <c r="D66" s="141">
        <f t="shared" si="9"/>
        <v>0.06270119839974467</v>
      </c>
      <c r="E66" s="141">
        <f t="shared" si="9"/>
        <v>0.06270119839974467</v>
      </c>
      <c r="F66" s="141">
        <f t="shared" si="9"/>
        <v>0.06270121512753793</v>
      </c>
    </row>
    <row r="67" spans="1:6" ht="20.25" hidden="1">
      <c r="A67" s="136"/>
      <c r="B67" s="136"/>
      <c r="C67" s="136"/>
      <c r="D67" s="136"/>
      <c r="E67" s="136"/>
      <c r="F67" s="136"/>
    </row>
    <row r="68" spans="1:6" ht="20.25" hidden="1">
      <c r="A68" s="136"/>
      <c r="B68" s="141">
        <f aca="true" t="shared" si="10" ref="B68:F72">MMULT($B62:$F62,B$2:B$6)</f>
        <v>0</v>
      </c>
      <c r="C68" s="141">
        <f t="shared" si="10"/>
        <v>0</v>
      </c>
      <c r="D68" s="141">
        <f t="shared" si="10"/>
        <v>0</v>
      </c>
      <c r="E68" s="141">
        <f t="shared" si="10"/>
        <v>0</v>
      </c>
      <c r="F68" s="141">
        <f t="shared" si="10"/>
        <v>0</v>
      </c>
    </row>
    <row r="69" spans="1:6" ht="20.25" hidden="1">
      <c r="A69" s="136"/>
      <c r="B69" s="141">
        <f t="shared" si="10"/>
        <v>0.2206918063581423</v>
      </c>
      <c r="C69" s="141">
        <f t="shared" si="10"/>
        <v>0.22128445966855048</v>
      </c>
      <c r="D69" s="141">
        <f t="shared" si="10"/>
        <v>0.22068328042344362</v>
      </c>
      <c r="E69" s="141">
        <f t="shared" si="10"/>
        <v>0.22068328042344362</v>
      </c>
      <c r="F69" s="141">
        <f t="shared" si="10"/>
        <v>0.2207569747636417</v>
      </c>
    </row>
    <row r="70" spans="1:6" ht="20.25" hidden="1">
      <c r="A70" s="136"/>
      <c r="B70" s="141">
        <f t="shared" si="10"/>
        <v>0.36571326335859156</v>
      </c>
      <c r="C70" s="141">
        <f t="shared" si="10"/>
        <v>0.3651038743562055</v>
      </c>
      <c r="D70" s="141">
        <f t="shared" si="10"/>
        <v>0.36570505360131234</v>
      </c>
      <c r="E70" s="141">
        <f t="shared" si="10"/>
        <v>0.36566945853292954</v>
      </c>
      <c r="F70" s="141">
        <f t="shared" si="10"/>
        <v>0.3656580954976934</v>
      </c>
    </row>
    <row r="71" spans="1:6" ht="20.25" hidden="1">
      <c r="A71" s="136"/>
      <c r="B71" s="141">
        <f t="shared" si="10"/>
        <v>0.3508937273396756</v>
      </c>
      <c r="C71" s="141">
        <f t="shared" si="10"/>
        <v>0.35091046673259246</v>
      </c>
      <c r="D71" s="141">
        <f t="shared" si="10"/>
        <v>0.35091046673259246</v>
      </c>
      <c r="E71" s="141">
        <f t="shared" si="10"/>
        <v>0.3509460618009753</v>
      </c>
      <c r="F71" s="141">
        <f t="shared" si="10"/>
        <v>0.35088372721144334</v>
      </c>
    </row>
    <row r="72" spans="1:6" ht="20.25" hidden="1">
      <c r="A72" s="136"/>
      <c r="B72" s="141">
        <f t="shared" si="10"/>
        <v>0.06270120294358987</v>
      </c>
      <c r="C72" s="141">
        <f t="shared" si="10"/>
        <v>0.06270119924265088</v>
      </c>
      <c r="D72" s="141">
        <f t="shared" si="10"/>
        <v>0.06270119924265088</v>
      </c>
      <c r="E72" s="141">
        <f t="shared" si="10"/>
        <v>0.06270119924265088</v>
      </c>
      <c r="F72" s="141">
        <f t="shared" si="10"/>
        <v>0.06270120252722095</v>
      </c>
    </row>
    <row r="73" spans="1:6" ht="20.25" hidden="1">
      <c r="A73" s="136"/>
      <c r="B73" s="136"/>
      <c r="C73" s="136"/>
      <c r="D73" s="136"/>
      <c r="E73" s="136"/>
      <c r="F73" s="136"/>
    </row>
    <row r="74" spans="1:6" ht="20.25" hidden="1">
      <c r="A74" s="136"/>
      <c r="B74" s="141">
        <f aca="true" t="shared" si="11" ref="B74:F78">MMULT($B68:$F68,B$2:B$6)</f>
        <v>0</v>
      </c>
      <c r="C74" s="141">
        <f t="shared" si="11"/>
        <v>0</v>
      </c>
      <c r="D74" s="141">
        <f t="shared" si="11"/>
        <v>0</v>
      </c>
      <c r="E74" s="141">
        <f t="shared" si="11"/>
        <v>0</v>
      </c>
      <c r="F74" s="141">
        <f t="shared" si="11"/>
        <v>0</v>
      </c>
    </row>
    <row r="75" spans="1:6" ht="20.25" hidden="1">
      <c r="A75" s="136"/>
      <c r="B75" s="141">
        <f t="shared" si="11"/>
        <v>0.2207512060562319</v>
      </c>
      <c r="C75" s="141">
        <f t="shared" si="11"/>
        <v>0.22107064228365877</v>
      </c>
      <c r="D75" s="141">
        <f t="shared" si="11"/>
        <v>0.22074661047595076</v>
      </c>
      <c r="E75" s="141">
        <f t="shared" si="11"/>
        <v>0.22074661047595076</v>
      </c>
      <c r="F75" s="141">
        <f t="shared" si="11"/>
        <v>0.22078633139679826</v>
      </c>
    </row>
    <row r="76" spans="1:6" ht="20.25" hidden="1">
      <c r="A76" s="136"/>
      <c r="B76" s="141">
        <f t="shared" si="11"/>
        <v>0.3656380477212722</v>
      </c>
      <c r="C76" s="141">
        <f t="shared" si="11"/>
        <v>0.36531148268783664</v>
      </c>
      <c r="D76" s="141">
        <f t="shared" si="11"/>
        <v>0.36563551449554466</v>
      </c>
      <c r="E76" s="141">
        <f t="shared" si="11"/>
        <v>0.36562035543395066</v>
      </c>
      <c r="F76" s="141">
        <f t="shared" si="11"/>
        <v>0.36560718119860386</v>
      </c>
    </row>
    <row r="77" spans="1:6" ht="20.25" hidden="1">
      <c r="A77" s="136"/>
      <c r="B77" s="141">
        <f t="shared" si="11"/>
        <v>0.3509095460876419</v>
      </c>
      <c r="C77" s="141">
        <f t="shared" si="11"/>
        <v>0.3509166756203449</v>
      </c>
      <c r="D77" s="141">
        <f t="shared" si="11"/>
        <v>0.3509166756203449</v>
      </c>
      <c r="E77" s="141">
        <f t="shared" si="11"/>
        <v>0.3509318346819389</v>
      </c>
      <c r="F77" s="141">
        <f t="shared" si="11"/>
        <v>0.3509052873514997</v>
      </c>
    </row>
    <row r="78" spans="1:6" ht="20.25" hidden="1">
      <c r="A78" s="136"/>
      <c r="B78" s="141">
        <f t="shared" si="11"/>
        <v>0.06270120013485332</v>
      </c>
      <c r="C78" s="141">
        <f t="shared" si="11"/>
        <v>0.06270119940815894</v>
      </c>
      <c r="D78" s="141">
        <f t="shared" si="11"/>
        <v>0.06270119940815894</v>
      </c>
      <c r="E78" s="141">
        <f t="shared" si="11"/>
        <v>0.06270119940815894</v>
      </c>
      <c r="F78" s="141">
        <f t="shared" si="11"/>
        <v>0.0627012000530976</v>
      </c>
    </row>
    <row r="79" spans="1:6" ht="20.25">
      <c r="A79" s="136"/>
      <c r="B79" s="136"/>
      <c r="C79" s="136"/>
      <c r="D79" s="136"/>
      <c r="E79" s="136"/>
      <c r="F79" s="136"/>
    </row>
    <row r="80" spans="1:11" ht="20.25">
      <c r="A80" s="205" t="s">
        <v>32</v>
      </c>
      <c r="B80" s="207">
        <f aca="true" t="shared" si="12" ref="B80:F84">MMULT($B74:$F74,B$2:B$6)</f>
        <v>0</v>
      </c>
      <c r="C80" s="207">
        <f t="shared" si="12"/>
        <v>0</v>
      </c>
      <c r="D80" s="207">
        <f t="shared" si="12"/>
        <v>0</v>
      </c>
      <c r="E80" s="207">
        <f t="shared" si="12"/>
        <v>0</v>
      </c>
      <c r="F80" s="207">
        <f t="shared" si="12"/>
        <v>0</v>
      </c>
      <c r="H80" s="127">
        <f aca="true" t="shared" si="13" ref="H80:K81">H8/H$12</f>
        <v>0.6381598127709077</v>
      </c>
      <c r="I80" s="127">
        <f t="shared" si="13"/>
        <v>0.0991661426710171</v>
      </c>
      <c r="J80" s="127">
        <f t="shared" si="13"/>
        <v>0.09916614267101712</v>
      </c>
      <c r="K80" s="127">
        <f t="shared" si="13"/>
        <v>0.14116815525815526</v>
      </c>
    </row>
    <row r="81" spans="1:11" ht="20.25">
      <c r="A81" s="205" t="s">
        <v>33</v>
      </c>
      <c r="B81" s="207">
        <f t="shared" si="12"/>
        <v>0.22078322199953548</v>
      </c>
      <c r="C81" s="207">
        <f t="shared" si="12"/>
        <v>0.2209553960735965</v>
      </c>
      <c r="D81" s="207">
        <f t="shared" si="12"/>
        <v>0.22078074498033085</v>
      </c>
      <c r="E81" s="207">
        <f t="shared" si="12"/>
        <v>0.22078074498033085</v>
      </c>
      <c r="F81" s="207">
        <f t="shared" si="12"/>
        <v>0.22080215433232694</v>
      </c>
      <c r="H81" s="127">
        <f t="shared" si="13"/>
        <v>0.0991661426710171</v>
      </c>
      <c r="I81" s="127">
        <f t="shared" si="13"/>
        <v>0.6381598127709077</v>
      </c>
      <c r="J81" s="127">
        <f t="shared" si="13"/>
        <v>0.21228447995875863</v>
      </c>
      <c r="K81" s="127">
        <f t="shared" si="13"/>
        <v>0.5722392997159286</v>
      </c>
    </row>
    <row r="82" spans="1:11" ht="20.25">
      <c r="A82" s="205" t="s">
        <v>34</v>
      </c>
      <c r="B82" s="207">
        <f t="shared" si="12"/>
        <v>0.3655992950305945</v>
      </c>
      <c r="C82" s="207">
        <f t="shared" si="12"/>
        <v>0.3654240846818022</v>
      </c>
      <c r="D82" s="207">
        <f t="shared" si="12"/>
        <v>0.36559873577506785</v>
      </c>
      <c r="E82" s="207">
        <f t="shared" si="12"/>
        <v>0.3655922799046664</v>
      </c>
      <c r="F82" s="207">
        <f t="shared" si="12"/>
        <v>0.3655821763904305</v>
      </c>
      <c r="H82" s="127">
        <f aca="true" t="shared" si="14" ref="H82:K83">H10/H$12</f>
        <v>0.2122844799587586</v>
      </c>
      <c r="I82" s="127">
        <f t="shared" si="14"/>
        <v>0.2122844799587586</v>
      </c>
      <c r="J82" s="127">
        <f t="shared" si="14"/>
        <v>0.6381598127709078</v>
      </c>
      <c r="K82" s="127">
        <f t="shared" si="14"/>
        <v>0.03984892408396163</v>
      </c>
    </row>
    <row r="83" spans="1:11" ht="20.25">
      <c r="A83" s="205" t="s">
        <v>41</v>
      </c>
      <c r="B83" s="207">
        <f t="shared" si="12"/>
        <v>0.35091628338652275</v>
      </c>
      <c r="C83" s="207">
        <f t="shared" si="12"/>
        <v>0.35091931980394336</v>
      </c>
      <c r="D83" s="207">
        <f t="shared" si="12"/>
        <v>0.35091931980394336</v>
      </c>
      <c r="E83" s="207">
        <f t="shared" si="12"/>
        <v>0.35092577567434485</v>
      </c>
      <c r="F83" s="207">
        <f t="shared" si="12"/>
        <v>0.35091446970994844</v>
      </c>
      <c r="H83" s="127">
        <f t="shared" si="14"/>
        <v>0.05038956459931654</v>
      </c>
      <c r="I83" s="127">
        <f t="shared" si="14"/>
        <v>0.05038956459931653</v>
      </c>
      <c r="J83" s="127">
        <f t="shared" si="14"/>
        <v>0.050389564599316546</v>
      </c>
      <c r="K83" s="127">
        <f t="shared" si="14"/>
        <v>0.24674362094195443</v>
      </c>
    </row>
    <row r="84" spans="1:11" ht="20.25">
      <c r="A84" s="205" t="s">
        <v>52</v>
      </c>
      <c r="B84" s="207">
        <f t="shared" si="12"/>
        <v>0.0627011995833465</v>
      </c>
      <c r="C84" s="207">
        <f t="shared" si="12"/>
        <v>0.06270119944065711</v>
      </c>
      <c r="D84" s="207">
        <f t="shared" si="12"/>
        <v>0.06270119944065711</v>
      </c>
      <c r="E84" s="207">
        <f t="shared" si="12"/>
        <v>0.06270119944065711</v>
      </c>
      <c r="F84" s="207">
        <f t="shared" si="12"/>
        <v>0.06270119956729343</v>
      </c>
      <c r="H84">
        <f>SUM(H80:H83)</f>
        <v>0.9999999999999999</v>
      </c>
      <c r="I84">
        <f>SUM(I80:I83)</f>
        <v>0.9999999999999999</v>
      </c>
      <c r="J84">
        <f>SUM(J80:J83)</f>
        <v>1.0000000000000002</v>
      </c>
      <c r="K84">
        <f>SUM(K80:K83)</f>
        <v>1</v>
      </c>
    </row>
    <row r="86" spans="1:6" ht="20.25">
      <c r="A86" s="205" t="s">
        <v>32</v>
      </c>
      <c r="B86" s="207">
        <f aca="true" t="shared" si="15" ref="B86:F90">MMULT($B80:$F80,B$2:B$6)</f>
        <v>0</v>
      </c>
      <c r="C86" s="207">
        <f t="shared" si="15"/>
        <v>0</v>
      </c>
      <c r="D86" s="207">
        <f t="shared" si="15"/>
        <v>0</v>
      </c>
      <c r="E86" s="207">
        <f t="shared" si="15"/>
        <v>0</v>
      </c>
      <c r="F86" s="207">
        <f t="shared" si="15"/>
        <v>0</v>
      </c>
    </row>
    <row r="87" spans="1:6" ht="20.25">
      <c r="A87" s="205" t="s">
        <v>33</v>
      </c>
      <c r="B87" s="207">
        <f t="shared" si="15"/>
        <v>0.22080047836715394</v>
      </c>
      <c r="C87" s="207">
        <f t="shared" si="15"/>
        <v>0.22089327909723494</v>
      </c>
      <c r="D87" s="207">
        <f t="shared" si="15"/>
        <v>0.22079914326348873</v>
      </c>
      <c r="E87" s="207">
        <f t="shared" si="15"/>
        <v>0.22079914326348873</v>
      </c>
      <c r="F87" s="207">
        <f t="shared" si="15"/>
        <v>0.22081068277401453</v>
      </c>
    </row>
    <row r="88" spans="1:6" ht="20.25">
      <c r="A88" s="205" t="s">
        <v>34</v>
      </c>
      <c r="B88" s="207">
        <f t="shared" si="15"/>
        <v>0.36557916942676405</v>
      </c>
      <c r="C88" s="207">
        <f t="shared" si="15"/>
        <v>0.3654850755648164</v>
      </c>
      <c r="D88" s="207">
        <f t="shared" si="15"/>
        <v>0.36557921139856264</v>
      </c>
      <c r="E88" s="207">
        <f t="shared" si="15"/>
        <v>0.36557646200260685</v>
      </c>
      <c r="F88" s="207">
        <f t="shared" si="15"/>
        <v>0.3655697374204022</v>
      </c>
    </row>
    <row r="89" spans="1:6" ht="20.25">
      <c r="A89" s="205" t="s">
        <v>41</v>
      </c>
      <c r="B89" s="207">
        <f t="shared" si="15"/>
        <v>0.35091915273102525</v>
      </c>
      <c r="C89" s="207">
        <f t="shared" si="15"/>
        <v>0.35092044589090954</v>
      </c>
      <c r="D89" s="207">
        <f t="shared" si="15"/>
        <v>0.35092044589090954</v>
      </c>
      <c r="E89" s="207">
        <f t="shared" si="15"/>
        <v>0.3509231952868654</v>
      </c>
      <c r="F89" s="207">
        <f t="shared" si="15"/>
        <v>0.3509183803336787</v>
      </c>
    </row>
    <row r="90" spans="1:6" ht="20.25">
      <c r="A90" s="205" t="s">
        <v>52</v>
      </c>
      <c r="B90" s="207">
        <f t="shared" si="15"/>
        <v>0.0627011994750559</v>
      </c>
      <c r="C90" s="207">
        <f t="shared" si="15"/>
        <v>0.06270119944703825</v>
      </c>
      <c r="D90" s="207">
        <f t="shared" si="15"/>
        <v>0.06270119944703825</v>
      </c>
      <c r="E90" s="207">
        <f t="shared" si="15"/>
        <v>0.06270119944703825</v>
      </c>
      <c r="F90" s="207">
        <f t="shared" si="15"/>
        <v>0.06270119947190382</v>
      </c>
    </row>
    <row r="91" spans="2:6" ht="12.75">
      <c r="B91" s="101"/>
      <c r="C91" s="101"/>
      <c r="D91" s="101"/>
      <c r="E91" s="101"/>
      <c r="F91" s="101"/>
    </row>
    <row r="92" spans="1:6" ht="20.25">
      <c r="A92" s="205" t="s">
        <v>32</v>
      </c>
      <c r="B92" s="207">
        <f aca="true" t="shared" si="16" ref="B92:F96">MMULT($B86:$F86,B$2:B$6)</f>
        <v>0</v>
      </c>
      <c r="C92" s="207">
        <f t="shared" si="16"/>
        <v>0</v>
      </c>
      <c r="D92" s="207">
        <f t="shared" si="16"/>
        <v>0</v>
      </c>
      <c r="E92" s="207">
        <f t="shared" si="16"/>
        <v>0</v>
      </c>
      <c r="F92" s="207">
        <f t="shared" si="16"/>
        <v>0</v>
      </c>
    </row>
    <row r="93" spans="1:6" ht="20.25">
      <c r="A93" s="205" t="s">
        <v>33</v>
      </c>
      <c r="B93" s="207">
        <f t="shared" si="16"/>
        <v>0.22080977943552083</v>
      </c>
      <c r="C93" s="207">
        <f t="shared" si="16"/>
        <v>0.2208597984404383</v>
      </c>
      <c r="D93" s="207">
        <f t="shared" si="16"/>
        <v>0.22080905982191956</v>
      </c>
      <c r="E93" s="207">
        <f t="shared" si="16"/>
        <v>0.22080905982191956</v>
      </c>
      <c r="F93" s="207">
        <f t="shared" si="16"/>
        <v>0.22081527954609342</v>
      </c>
    </row>
    <row r="94" spans="1:6" ht="20.25">
      <c r="A94" s="205" t="s">
        <v>34</v>
      </c>
      <c r="B94" s="207">
        <f t="shared" si="16"/>
        <v>0.3655686463779424</v>
      </c>
      <c r="C94" s="207">
        <f t="shared" si="16"/>
        <v>0.3655180766487989</v>
      </c>
      <c r="D94" s="207">
        <f t="shared" si="16"/>
        <v>0.36556881526731766</v>
      </c>
      <c r="E94" s="207">
        <f t="shared" si="16"/>
        <v>0.36556764436739997</v>
      </c>
      <c r="F94" s="207">
        <f t="shared" si="16"/>
        <v>0.3655634752124223</v>
      </c>
    </row>
    <row r="95" spans="1:6" ht="20.25">
      <c r="A95" s="205" t="s">
        <v>41</v>
      </c>
      <c r="B95" s="207">
        <f t="shared" si="16"/>
        <v>0.3509203747327434</v>
      </c>
      <c r="C95" s="207">
        <f t="shared" si="16"/>
        <v>0.35092092546247067</v>
      </c>
      <c r="D95" s="207">
        <f t="shared" si="16"/>
        <v>0.35092092546247067</v>
      </c>
      <c r="E95" s="207">
        <f t="shared" si="16"/>
        <v>0.3509220963623884</v>
      </c>
      <c r="F95" s="207">
        <f t="shared" si="16"/>
        <v>0.35092004578830993</v>
      </c>
    </row>
    <row r="96" spans="1:6" ht="20.25">
      <c r="A96" s="205" t="s">
        <v>52</v>
      </c>
      <c r="B96" s="207">
        <f t="shared" si="16"/>
        <v>0.0627011994537926</v>
      </c>
      <c r="C96" s="207">
        <f t="shared" si="16"/>
        <v>0.06270119944829121</v>
      </c>
      <c r="D96" s="207">
        <f t="shared" si="16"/>
        <v>0.06270119944829121</v>
      </c>
      <c r="E96" s="207">
        <f t="shared" si="16"/>
        <v>0.06270119944829121</v>
      </c>
      <c r="F96" s="207">
        <f t="shared" si="16"/>
        <v>0.06270119945317368</v>
      </c>
    </row>
    <row r="98" spans="1:6" ht="20.25">
      <c r="A98" s="205" t="s">
        <v>32</v>
      </c>
      <c r="B98" s="207">
        <f aca="true" t="shared" si="17" ref="B98:F102">MMULT($B92:$F92,B$2:B$6)</f>
        <v>0</v>
      </c>
      <c r="C98" s="207">
        <f t="shared" si="17"/>
        <v>0</v>
      </c>
      <c r="D98" s="207">
        <f t="shared" si="17"/>
        <v>0</v>
      </c>
      <c r="E98" s="207">
        <f t="shared" si="17"/>
        <v>0</v>
      </c>
      <c r="F98" s="207">
        <f t="shared" si="17"/>
        <v>0</v>
      </c>
    </row>
    <row r="99" spans="1:6" ht="20.25">
      <c r="A99" s="205" t="s">
        <v>33</v>
      </c>
      <c r="B99" s="207">
        <f t="shared" si="17"/>
        <v>0.22081479265160264</v>
      </c>
      <c r="C99" s="207">
        <f t="shared" si="17"/>
        <v>0.22084175257840677</v>
      </c>
      <c r="D99" s="207">
        <f t="shared" si="17"/>
        <v>0.22081440478419556</v>
      </c>
      <c r="E99" s="207">
        <f t="shared" si="17"/>
        <v>0.22081440478419553</v>
      </c>
      <c r="F99" s="207">
        <f t="shared" si="17"/>
        <v>0.22081775717636012</v>
      </c>
    </row>
    <row r="100" spans="1:6" ht="20.25">
      <c r="A100" s="205" t="s">
        <v>34</v>
      </c>
      <c r="B100" s="207">
        <f t="shared" si="17"/>
        <v>0.3655631127419807</v>
      </c>
      <c r="C100" s="207">
        <f t="shared" si="17"/>
        <v>0.3655359182731022</v>
      </c>
      <c r="D100" s="207">
        <f t="shared" si="17"/>
        <v>0.36556326606731343</v>
      </c>
      <c r="E100" s="207">
        <f t="shared" si="17"/>
        <v>0.36556276740992133</v>
      </c>
      <c r="F100" s="207">
        <f t="shared" si="17"/>
        <v>0.3655602883065582</v>
      </c>
    </row>
    <row r="101" spans="1:6" ht="20.25">
      <c r="A101" s="205" t="s">
        <v>41</v>
      </c>
      <c r="B101" s="207">
        <f t="shared" si="17"/>
        <v>0.3509208951567983</v>
      </c>
      <c r="C101" s="207">
        <f t="shared" si="17"/>
        <v>0.3509211296999528</v>
      </c>
      <c r="D101" s="207">
        <f t="shared" si="17"/>
        <v>0.3509211296999528</v>
      </c>
      <c r="E101" s="207">
        <f t="shared" si="17"/>
        <v>0.350921628357345</v>
      </c>
      <c r="F101" s="207">
        <f t="shared" si="17"/>
        <v>0.3509207550675849</v>
      </c>
    </row>
    <row r="102" spans="1:6" ht="20.25">
      <c r="A102" s="205" t="s">
        <v>52</v>
      </c>
      <c r="B102" s="207">
        <f t="shared" si="17"/>
        <v>0.06270119944961745</v>
      </c>
      <c r="C102" s="207">
        <f t="shared" si="17"/>
        <v>0.06270119944853723</v>
      </c>
      <c r="D102" s="207">
        <f t="shared" si="17"/>
        <v>0.06270119944853723</v>
      </c>
      <c r="E102" s="207">
        <f t="shared" si="17"/>
        <v>0.06270119944853723</v>
      </c>
      <c r="F102" s="207">
        <f t="shared" si="17"/>
        <v>0.06270119944949594</v>
      </c>
    </row>
    <row r="104" spans="1:6" ht="20.25">
      <c r="A104" s="205" t="s">
        <v>32</v>
      </c>
      <c r="B104" s="207">
        <f aca="true" t="shared" si="18" ref="B104:F108">MMULT($B98:$F98,B$2:B$6)</f>
        <v>0</v>
      </c>
      <c r="C104" s="207">
        <f t="shared" si="18"/>
        <v>0</v>
      </c>
      <c r="D104" s="207">
        <f t="shared" si="18"/>
        <v>0</v>
      </c>
      <c r="E104" s="207">
        <f t="shared" si="18"/>
        <v>0</v>
      </c>
      <c r="F104" s="207">
        <f t="shared" si="18"/>
        <v>0</v>
      </c>
    </row>
    <row r="105" spans="1:6" ht="20.25">
      <c r="A105" s="205" t="s">
        <v>33</v>
      </c>
      <c r="B105" s="207">
        <f t="shared" si="18"/>
        <v>0.2208174947431622</v>
      </c>
      <c r="C105" s="207">
        <f t="shared" si="18"/>
        <v>0.2208320259730106</v>
      </c>
      <c r="D105" s="207">
        <f t="shared" si="18"/>
        <v>0.22081728568503958</v>
      </c>
      <c r="E105" s="207">
        <f t="shared" si="18"/>
        <v>0.22081728568503955</v>
      </c>
      <c r="F105" s="207">
        <f t="shared" si="18"/>
        <v>0.22081909260323623</v>
      </c>
    </row>
    <row r="106" spans="1:6" ht="20.25">
      <c r="A106" s="205" t="s">
        <v>34</v>
      </c>
      <c r="B106" s="207">
        <f t="shared" si="18"/>
        <v>0.3655601890147534</v>
      </c>
      <c r="C106" s="207">
        <f t="shared" si="18"/>
        <v>0.3655455578987868</v>
      </c>
      <c r="D106" s="207">
        <f t="shared" si="18"/>
        <v>0.3655602981867578</v>
      </c>
      <c r="E106" s="207">
        <f t="shared" si="18"/>
        <v>0.365560085820875</v>
      </c>
      <c r="F106" s="207">
        <f t="shared" si="18"/>
        <v>0.36555865081522265</v>
      </c>
    </row>
    <row r="107" spans="1:6" ht="20.25">
      <c r="A107" s="205" t="s">
        <v>41</v>
      </c>
      <c r="B107" s="207">
        <f t="shared" si="18"/>
        <v>0.3509211167932858</v>
      </c>
      <c r="C107" s="207">
        <f t="shared" si="18"/>
        <v>0.35092121667961607</v>
      </c>
      <c r="D107" s="207">
        <f t="shared" si="18"/>
        <v>0.35092121667961607</v>
      </c>
      <c r="E107" s="207">
        <f t="shared" si="18"/>
        <v>0.3509214290454989</v>
      </c>
      <c r="F107" s="207">
        <f t="shared" si="18"/>
        <v>0.35092105713276645</v>
      </c>
    </row>
    <row r="108" spans="1:6" ht="20.25">
      <c r="A108" s="205" t="s">
        <v>52</v>
      </c>
      <c r="B108" s="207">
        <f t="shared" si="18"/>
        <v>0.06270119944879765</v>
      </c>
      <c r="C108" s="207">
        <f t="shared" si="18"/>
        <v>0.06270119944858554</v>
      </c>
      <c r="D108" s="207">
        <f t="shared" si="18"/>
        <v>0.06270119944858554</v>
      </c>
      <c r="E108" s="207">
        <f t="shared" si="18"/>
        <v>0.06270119944858554</v>
      </c>
      <c r="F108" s="207">
        <f t="shared" si="18"/>
        <v>0.0627011994487738</v>
      </c>
    </row>
    <row r="110" spans="1:11" ht="20.25">
      <c r="A110" s="205" t="s">
        <v>32</v>
      </c>
      <c r="B110" s="141">
        <f aca="true" t="shared" si="19" ref="B110:F114">MMULT($B104:$F104,B$2:B$6)</f>
        <v>0</v>
      </c>
      <c r="C110" s="141">
        <f t="shared" si="19"/>
        <v>0</v>
      </c>
      <c r="D110" s="141">
        <f t="shared" si="19"/>
        <v>0</v>
      </c>
      <c r="E110" s="141">
        <f t="shared" si="19"/>
        <v>0</v>
      </c>
      <c r="F110" s="141">
        <f t="shared" si="19"/>
        <v>0</v>
      </c>
      <c r="H110" s="127">
        <v>0.23007389972553238</v>
      </c>
      <c r="I110" s="127">
        <v>0.23007822913315593</v>
      </c>
      <c r="J110" s="127">
        <v>0.23007392064393586</v>
      </c>
      <c r="K110" s="127">
        <v>0.23007987573876132</v>
      </c>
    </row>
    <row r="111" spans="1:11" ht="20.25">
      <c r="A111" s="205" t="s">
        <v>33</v>
      </c>
      <c r="B111" s="141">
        <f t="shared" si="19"/>
        <v>0.22081895115337438</v>
      </c>
      <c r="C111" s="141">
        <f t="shared" si="19"/>
        <v>0.22082678339427253</v>
      </c>
      <c r="D111" s="141">
        <f t="shared" si="19"/>
        <v>0.22081883847236072</v>
      </c>
      <c r="E111" s="141">
        <f t="shared" si="19"/>
        <v>0.2208188384723607</v>
      </c>
      <c r="F111" s="141">
        <f t="shared" si="19"/>
        <v>0.22081981238983903</v>
      </c>
      <c r="H111" s="127">
        <v>0.3619865982331116</v>
      </c>
      <c r="I111" s="127">
        <v>0.3619865077917205</v>
      </c>
      <c r="J111" s="127">
        <v>0.3619865077917205</v>
      </c>
      <c r="K111" s="127">
        <v>0.36198647976879905</v>
      </c>
    </row>
    <row r="112" spans="1:11" ht="20.25">
      <c r="A112" s="205" t="s">
        <v>34</v>
      </c>
      <c r="B112" s="141">
        <f t="shared" si="19"/>
        <v>0.36555863821504786</v>
      </c>
      <c r="C112" s="141">
        <f t="shared" si="19"/>
        <v>0.3655507634350307</v>
      </c>
      <c r="D112" s="141">
        <f t="shared" si="19"/>
        <v>0.3655587083569425</v>
      </c>
      <c r="E112" s="141">
        <f t="shared" si="19"/>
        <v>0.36555861791555144</v>
      </c>
      <c r="F112" s="141">
        <f t="shared" si="19"/>
        <v>0.36555780238652735</v>
      </c>
      <c r="H112" s="127">
        <v>0.2794474784440012</v>
      </c>
      <c r="I112" s="127">
        <v>0.279455423365913</v>
      </c>
      <c r="J112" s="127">
        <v>0.27944747844400114</v>
      </c>
      <c r="K112" s="127">
        <v>0.27945844778065376</v>
      </c>
    </row>
    <row r="113" spans="1:11" ht="20.25">
      <c r="A113" s="205" t="s">
        <v>41</v>
      </c>
      <c r="B113" s="141">
        <f t="shared" si="19"/>
        <v>0.35092121118294006</v>
      </c>
      <c r="C113" s="141">
        <f t="shared" si="19"/>
        <v>0.3509212537221008</v>
      </c>
      <c r="D113" s="141">
        <f t="shared" si="19"/>
        <v>0.3509212537221008</v>
      </c>
      <c r="E113" s="141">
        <f t="shared" si="19"/>
        <v>0.3509213441634918</v>
      </c>
      <c r="F113" s="141">
        <f t="shared" si="19"/>
        <v>0.35092118577500064</v>
      </c>
      <c r="H113" s="127">
        <v>0.2958647238742914</v>
      </c>
      <c r="I113" s="127">
        <v>0.29585686939377054</v>
      </c>
      <c r="J113" s="127">
        <v>0.29586481431568246</v>
      </c>
      <c r="K113" s="127">
        <v>0.29585387300191435</v>
      </c>
    </row>
    <row r="114" spans="1:11" ht="20.25">
      <c r="A114" s="205" t="s">
        <v>52</v>
      </c>
      <c r="B114" s="141">
        <f t="shared" si="19"/>
        <v>0.06270119944863668</v>
      </c>
      <c r="C114" s="141">
        <f t="shared" si="19"/>
        <v>0.06270119944859502</v>
      </c>
      <c r="D114" s="141">
        <f t="shared" si="19"/>
        <v>0.06270119944859502</v>
      </c>
      <c r="E114" s="141">
        <f t="shared" si="19"/>
        <v>0.06270119944859502</v>
      </c>
      <c r="F114" s="141">
        <f t="shared" si="19"/>
        <v>0.06270119944863199</v>
      </c>
      <c r="H114" s="127">
        <v>0.06270119944859502</v>
      </c>
      <c r="I114" s="127">
        <v>0.06270119944859502</v>
      </c>
      <c r="J114" s="127">
        <v>0.06270119944859502</v>
      </c>
      <c r="K114" s="127">
        <v>0.06270119944863199</v>
      </c>
    </row>
    <row r="116" spans="1:6" ht="20.25">
      <c r="A116" s="205" t="s">
        <v>32</v>
      </c>
      <c r="B116" s="141">
        <f aca="true" t="shared" si="20" ref="B116:F120">MMULT($B110:$F110,B$2:B$6)</f>
        <v>0</v>
      </c>
      <c r="C116" s="141">
        <f t="shared" si="20"/>
        <v>0</v>
      </c>
      <c r="D116" s="141">
        <f t="shared" si="20"/>
        <v>0</v>
      </c>
      <c r="E116" s="141">
        <f t="shared" si="20"/>
        <v>0</v>
      </c>
      <c r="F116" s="141">
        <f t="shared" si="20"/>
        <v>0</v>
      </c>
    </row>
    <row r="117" spans="1:6" ht="20.25">
      <c r="A117" s="205" t="s">
        <v>33</v>
      </c>
      <c r="B117" s="141">
        <f t="shared" si="20"/>
        <v>0.2208197361492531</v>
      </c>
      <c r="C117" s="141">
        <f t="shared" si="20"/>
        <v>0.2208239576775181</v>
      </c>
      <c r="D117" s="141">
        <f t="shared" si="20"/>
        <v>0.22081967541489822</v>
      </c>
      <c r="E117" s="141">
        <f t="shared" si="20"/>
        <v>0.2208196754148982</v>
      </c>
      <c r="F117" s="141">
        <f t="shared" si="20"/>
        <v>0.2208202003502558</v>
      </c>
    </row>
    <row r="118" spans="1:6" ht="20.25">
      <c r="A118" s="205" t="s">
        <v>34</v>
      </c>
      <c r="B118" s="141">
        <f t="shared" si="20"/>
        <v>0.3655578130209476</v>
      </c>
      <c r="C118" s="141">
        <f t="shared" si="20"/>
        <v>0.36555357337630434</v>
      </c>
      <c r="D118" s="141">
        <f t="shared" si="20"/>
        <v>0.3655578556389242</v>
      </c>
      <c r="E118" s="141">
        <f t="shared" si="20"/>
        <v>0.3655578171221667</v>
      </c>
      <c r="F118" s="141">
        <f t="shared" si="20"/>
        <v>0.36555735964055974</v>
      </c>
    </row>
    <row r="119" spans="1:6" ht="20.25">
      <c r="A119" s="205" t="s">
        <v>41</v>
      </c>
      <c r="B119" s="141">
        <f t="shared" si="20"/>
        <v>0.3509212513811933</v>
      </c>
      <c r="C119" s="141">
        <f t="shared" si="20"/>
        <v>0.3509212694975797</v>
      </c>
      <c r="D119" s="141">
        <f t="shared" si="20"/>
        <v>0.3509212694975797</v>
      </c>
      <c r="E119" s="141">
        <f t="shared" si="20"/>
        <v>0.35092130801433713</v>
      </c>
      <c r="F119" s="141">
        <f t="shared" si="20"/>
        <v>0.35092124056057944</v>
      </c>
    </row>
    <row r="120" spans="1:6" ht="20.25">
      <c r="A120" s="205" t="s">
        <v>52</v>
      </c>
      <c r="B120" s="141">
        <f t="shared" si="20"/>
        <v>0.06270119944860507</v>
      </c>
      <c r="C120" s="141">
        <f t="shared" si="20"/>
        <v>0.06270119944859688</v>
      </c>
      <c r="D120" s="141">
        <f t="shared" si="20"/>
        <v>0.06270119944859688</v>
      </c>
      <c r="E120" s="141">
        <f t="shared" si="20"/>
        <v>0.06270119944859688</v>
      </c>
      <c r="F120" s="141">
        <f t="shared" si="20"/>
        <v>0.06270119944860415</v>
      </c>
    </row>
    <row r="122" spans="1:6" ht="20.25">
      <c r="A122" s="205" t="s">
        <v>32</v>
      </c>
      <c r="B122" s="141">
        <f aca="true" t="shared" si="21" ref="B122:F126">MMULT($B116:$F116,B$2:B$6)</f>
        <v>0</v>
      </c>
      <c r="C122" s="141">
        <f t="shared" si="21"/>
        <v>0</v>
      </c>
      <c r="D122" s="141">
        <f t="shared" si="21"/>
        <v>0</v>
      </c>
      <c r="E122" s="141">
        <f t="shared" si="21"/>
        <v>0</v>
      </c>
      <c r="F122" s="141">
        <f t="shared" si="21"/>
        <v>0</v>
      </c>
    </row>
    <row r="123" spans="1:6" ht="20.25">
      <c r="A123" s="205" t="s">
        <v>33</v>
      </c>
      <c r="B123" s="141">
        <f t="shared" si="21"/>
        <v>0.22082015925706142</v>
      </c>
      <c r="C123" s="141">
        <f t="shared" si="21"/>
        <v>0.22082243463407408</v>
      </c>
      <c r="D123" s="141">
        <f t="shared" si="21"/>
        <v>0.22082012652162825</v>
      </c>
      <c r="E123" s="141">
        <f t="shared" si="21"/>
        <v>0.22082012652162822</v>
      </c>
      <c r="F123" s="141">
        <f t="shared" si="21"/>
        <v>0.2208204094584635</v>
      </c>
    </row>
    <row r="124" spans="1:6" ht="20.25">
      <c r="A124" s="205" t="s">
        <v>34</v>
      </c>
      <c r="B124" s="141">
        <f t="shared" si="21"/>
        <v>0.36555737279369555</v>
      </c>
      <c r="C124" s="141">
        <f t="shared" si="21"/>
        <v>0.36555508970136097</v>
      </c>
      <c r="D124" s="141">
        <f t="shared" si="21"/>
        <v>0.36555739781380675</v>
      </c>
      <c r="E124" s="141">
        <f t="shared" si="21"/>
        <v>0.36555738141046984</v>
      </c>
      <c r="F124" s="141">
        <f t="shared" si="21"/>
        <v>0.365557127200526</v>
      </c>
    </row>
    <row r="125" spans="1:6" ht="20.25">
      <c r="A125" s="205" t="s">
        <v>41</v>
      </c>
      <c r="B125" s="141">
        <f t="shared" si="21"/>
        <v>0.35092126850064315</v>
      </c>
      <c r="C125" s="141">
        <f t="shared" si="21"/>
        <v>0.35092127621596664</v>
      </c>
      <c r="D125" s="141">
        <f t="shared" si="21"/>
        <v>0.35092127621596664</v>
      </c>
      <c r="E125" s="141">
        <f t="shared" si="21"/>
        <v>0.35092129261930355</v>
      </c>
      <c r="F125" s="141">
        <f t="shared" si="21"/>
        <v>0.35092126389241085</v>
      </c>
    </row>
    <row r="126" spans="1:6" ht="20.25">
      <c r="A126" s="205" t="s">
        <v>52</v>
      </c>
      <c r="B126" s="141">
        <f t="shared" si="21"/>
        <v>0.06270119944859885</v>
      </c>
      <c r="C126" s="141">
        <f t="shared" si="21"/>
        <v>0.06270119944859724</v>
      </c>
      <c r="D126" s="141">
        <f t="shared" si="21"/>
        <v>0.06270119944859724</v>
      </c>
      <c r="E126" s="141">
        <f t="shared" si="21"/>
        <v>0.06270119944859724</v>
      </c>
      <c r="F126" s="141">
        <f t="shared" si="21"/>
        <v>0.06270119944859867</v>
      </c>
    </row>
    <row r="128" spans="1:6" ht="20.25">
      <c r="A128" s="205" t="s">
        <v>32</v>
      </c>
      <c r="B128" s="141">
        <f aca="true" t="shared" si="22" ref="B128:F132">MMULT($B122:$F122,B$2:B$6)</f>
        <v>0</v>
      </c>
      <c r="C128" s="141">
        <f t="shared" si="22"/>
        <v>0</v>
      </c>
      <c r="D128" s="141">
        <f t="shared" si="22"/>
        <v>0</v>
      </c>
      <c r="E128" s="141">
        <f t="shared" si="22"/>
        <v>0</v>
      </c>
      <c r="F128" s="141">
        <f t="shared" si="22"/>
        <v>0</v>
      </c>
    </row>
    <row r="129" spans="1:6" ht="20.25">
      <c r="A129" s="205" t="s">
        <v>33</v>
      </c>
      <c r="B129" s="141">
        <f t="shared" si="22"/>
        <v>0.22082038730949163</v>
      </c>
      <c r="C129" s="141">
        <f t="shared" si="22"/>
        <v>0.22082161372329848</v>
      </c>
      <c r="D129" s="141">
        <f t="shared" si="22"/>
        <v>0.2208203696653003</v>
      </c>
      <c r="E129" s="141">
        <f t="shared" si="22"/>
        <v>0.22082036966530028</v>
      </c>
      <c r="F129" s="141">
        <f t="shared" si="22"/>
        <v>0.22082052216646364</v>
      </c>
    </row>
    <row r="130" spans="1:6" ht="20.25">
      <c r="A130" s="205" t="s">
        <v>34</v>
      </c>
      <c r="B130" s="141">
        <f t="shared" si="22"/>
        <v>0.36555713745051405</v>
      </c>
      <c r="C130" s="141">
        <f t="shared" si="22"/>
        <v>0.36555590775094127</v>
      </c>
      <c r="D130" s="141">
        <f t="shared" si="22"/>
        <v>0.3655571518089394</v>
      </c>
      <c r="E130" s="141">
        <f t="shared" si="22"/>
        <v>0.3655571448231628</v>
      </c>
      <c r="F130" s="141">
        <f t="shared" si="22"/>
        <v>0.3655570045560746</v>
      </c>
    </row>
    <row r="131" spans="1:6" ht="20.25">
      <c r="A131" s="205" t="s">
        <v>41</v>
      </c>
      <c r="B131" s="141">
        <f t="shared" si="22"/>
        <v>0.35092127579139565</v>
      </c>
      <c r="C131" s="141">
        <f t="shared" si="22"/>
        <v>0.35092127907716186</v>
      </c>
      <c r="D131" s="141">
        <f t="shared" si="22"/>
        <v>0.35092127907716186</v>
      </c>
      <c r="E131" s="141">
        <f t="shared" si="22"/>
        <v>0.35092128606293843</v>
      </c>
      <c r="F131" s="141">
        <f t="shared" si="22"/>
        <v>0.3509212738288632</v>
      </c>
    </row>
    <row r="132" spans="1:6" ht="20.25">
      <c r="A132" s="205" t="s">
        <v>52</v>
      </c>
      <c r="B132" s="141">
        <f t="shared" si="22"/>
        <v>0.06270119944859763</v>
      </c>
      <c r="C132" s="141">
        <f t="shared" si="22"/>
        <v>0.06270119944859731</v>
      </c>
      <c r="D132" s="141">
        <f t="shared" si="22"/>
        <v>0.06270119944859731</v>
      </c>
      <c r="E132" s="141">
        <f t="shared" si="22"/>
        <v>0.06270119944859731</v>
      </c>
      <c r="F132" s="141">
        <f t="shared" si="22"/>
        <v>0.0627011994485976</v>
      </c>
    </row>
    <row r="134" spans="1:6" ht="20.25">
      <c r="A134" s="205" t="s">
        <v>32</v>
      </c>
      <c r="B134" s="141">
        <f aca="true" t="shared" si="23" ref="B134:F138">MMULT($B128:$F128,B$2:B$6)</f>
        <v>0</v>
      </c>
      <c r="C134" s="141">
        <f t="shared" si="23"/>
        <v>0</v>
      </c>
      <c r="D134" s="141">
        <f t="shared" si="23"/>
        <v>0</v>
      </c>
      <c r="E134" s="141">
        <f t="shared" si="23"/>
        <v>0</v>
      </c>
      <c r="F134" s="141">
        <f t="shared" si="23"/>
        <v>0</v>
      </c>
    </row>
    <row r="135" spans="1:6" ht="20.25">
      <c r="A135" s="205" t="s">
        <v>33</v>
      </c>
      <c r="B135" s="141">
        <f t="shared" si="23"/>
        <v>0.22082051022830795</v>
      </c>
      <c r="C135" s="141">
        <f t="shared" si="23"/>
        <v>0.22082117125758668</v>
      </c>
      <c r="D135" s="141">
        <f t="shared" si="23"/>
        <v>0.22082050071820045</v>
      </c>
      <c r="E135" s="141">
        <f t="shared" si="23"/>
        <v>0.22082050071820042</v>
      </c>
      <c r="F135" s="141">
        <f t="shared" si="23"/>
        <v>0.2208205829153622</v>
      </c>
    </row>
    <row r="136" spans="1:6" ht="20.25">
      <c r="A136" s="205" t="s">
        <v>34</v>
      </c>
      <c r="B136" s="141">
        <f t="shared" si="23"/>
        <v>0.36555701142674607</v>
      </c>
      <c r="C136" s="141">
        <f t="shared" si="23"/>
        <v>0.3655563489981405</v>
      </c>
      <c r="D136" s="141">
        <f t="shared" si="23"/>
        <v>0.36555701953752673</v>
      </c>
      <c r="E136" s="141">
        <f t="shared" si="23"/>
        <v>0.3655570165624568</v>
      </c>
      <c r="F136" s="141">
        <f t="shared" si="23"/>
        <v>0.3655569395754861</v>
      </c>
    </row>
    <row r="137" spans="1:6" ht="20.25">
      <c r="A137" s="205" t="s">
        <v>41</v>
      </c>
      <c r="B137" s="141">
        <f t="shared" si="23"/>
        <v>0.35092127889634744</v>
      </c>
      <c r="C137" s="141">
        <f t="shared" si="23"/>
        <v>0.35092128029567426</v>
      </c>
      <c r="D137" s="141">
        <f t="shared" si="23"/>
        <v>0.35092128029567426</v>
      </c>
      <c r="E137" s="141">
        <f t="shared" si="23"/>
        <v>0.35092128327074423</v>
      </c>
      <c r="F137" s="141">
        <f t="shared" si="23"/>
        <v>0.3509212780605534</v>
      </c>
    </row>
    <row r="138" spans="1:6" ht="20.25">
      <c r="A138" s="205" t="s">
        <v>52</v>
      </c>
      <c r="B138" s="141">
        <f t="shared" si="23"/>
        <v>0.0627011994485974</v>
      </c>
      <c r="C138" s="141">
        <f t="shared" si="23"/>
        <v>0.06270119944859733</v>
      </c>
      <c r="D138" s="141">
        <f t="shared" si="23"/>
        <v>0.06270119944859733</v>
      </c>
      <c r="E138" s="141">
        <f t="shared" si="23"/>
        <v>0.06270119944859733</v>
      </c>
      <c r="F138" s="141">
        <f t="shared" si="23"/>
        <v>0.0627011994485974</v>
      </c>
    </row>
    <row r="140" spans="1:6" ht="20.25">
      <c r="A140" s="205" t="s">
        <v>32</v>
      </c>
      <c r="B140" s="141">
        <f aca="true" t="shared" si="24" ref="B140:F144">MMULT($B134:$F134,B$2:B$6)</f>
        <v>0</v>
      </c>
      <c r="C140" s="141">
        <f t="shared" si="24"/>
        <v>0</v>
      </c>
      <c r="D140" s="141">
        <f t="shared" si="24"/>
        <v>0</v>
      </c>
      <c r="E140" s="141">
        <f t="shared" si="24"/>
        <v>0</v>
      </c>
      <c r="F140" s="141">
        <f t="shared" si="24"/>
        <v>0</v>
      </c>
    </row>
    <row r="141" spans="1:6" ht="20.25">
      <c r="A141" s="205" t="s">
        <v>33</v>
      </c>
      <c r="B141" s="141">
        <f t="shared" si="24"/>
        <v>0.2208205764807718</v>
      </c>
      <c r="C141" s="141">
        <f t="shared" si="24"/>
        <v>0.22082093277136883</v>
      </c>
      <c r="D141" s="141">
        <f t="shared" si="24"/>
        <v>0.2208205713548841</v>
      </c>
      <c r="E141" s="141">
        <f t="shared" si="24"/>
        <v>0.22082057135488403</v>
      </c>
      <c r="F141" s="141">
        <f t="shared" si="24"/>
        <v>0.22082061565863392</v>
      </c>
    </row>
    <row r="142" spans="1:6" ht="20.25">
      <c r="A142" s="205" t="s">
        <v>34</v>
      </c>
      <c r="B142" s="141">
        <f t="shared" si="24"/>
        <v>0.36555694385195975</v>
      </c>
      <c r="C142" s="141">
        <f t="shared" si="24"/>
        <v>0.3655565869654239</v>
      </c>
      <c r="D142" s="141">
        <f t="shared" si="24"/>
        <v>0.36555694838190866</v>
      </c>
      <c r="E142" s="141">
        <f t="shared" si="24"/>
        <v>0.3655569471148998</v>
      </c>
      <c r="F142" s="141">
        <f t="shared" si="24"/>
        <v>0.3655569050300418</v>
      </c>
    </row>
    <row r="143" spans="1:6" ht="20.25">
      <c r="A143" s="205" t="s">
        <v>41</v>
      </c>
      <c r="B143" s="141">
        <f t="shared" si="24"/>
        <v>0.35092128021866986</v>
      </c>
      <c r="C143" s="141">
        <f t="shared" si="24"/>
        <v>0.35092128081460866</v>
      </c>
      <c r="D143" s="141">
        <f t="shared" si="24"/>
        <v>0.35092128081460866</v>
      </c>
      <c r="E143" s="141">
        <f t="shared" si="24"/>
        <v>0.35092128208161755</v>
      </c>
      <c r="F143" s="141">
        <f t="shared" si="24"/>
        <v>0.3509212798627258</v>
      </c>
    </row>
    <row r="144" spans="1:6" ht="20.25">
      <c r="A144" s="205" t="s">
        <v>52</v>
      </c>
      <c r="B144" s="141">
        <f t="shared" si="24"/>
        <v>0.06270119944859734</v>
      </c>
      <c r="C144" s="141">
        <f t="shared" si="24"/>
        <v>0.06270119944859733</v>
      </c>
      <c r="D144" s="141">
        <f t="shared" si="24"/>
        <v>0.06270119944859733</v>
      </c>
      <c r="E144" s="141">
        <f t="shared" si="24"/>
        <v>0.06270119944859733</v>
      </c>
      <c r="F144" s="141">
        <f t="shared" si="24"/>
        <v>0.06270119944859734</v>
      </c>
    </row>
    <row r="146" spans="1:6" ht="20.25">
      <c r="A146" s="205" t="s">
        <v>32</v>
      </c>
      <c r="B146" s="141">
        <f aca="true" t="shared" si="25" ref="B146:F150">MMULT($B140:$F140,B$2:B$6)</f>
        <v>0</v>
      </c>
      <c r="C146" s="141">
        <f t="shared" si="25"/>
        <v>0</v>
      </c>
      <c r="D146" s="141">
        <f t="shared" si="25"/>
        <v>0</v>
      </c>
      <c r="E146" s="141">
        <f t="shared" si="25"/>
        <v>0</v>
      </c>
      <c r="F146" s="141">
        <f t="shared" si="25"/>
        <v>0</v>
      </c>
    </row>
    <row r="147" spans="1:6" ht="20.25">
      <c r="A147" s="205" t="s">
        <v>33</v>
      </c>
      <c r="B147" s="141">
        <f t="shared" si="25"/>
        <v>0.22082061219043045</v>
      </c>
      <c r="C147" s="141">
        <f t="shared" si="25"/>
        <v>0.22082080422880698</v>
      </c>
      <c r="D147" s="141">
        <f t="shared" si="25"/>
        <v>0.22082060942760942</v>
      </c>
      <c r="E147" s="141">
        <f t="shared" si="25"/>
        <v>0.22082060942760942</v>
      </c>
      <c r="F147" s="141">
        <f t="shared" si="25"/>
        <v>0.22082063330705015</v>
      </c>
    </row>
    <row r="148" spans="1:6" ht="20.25">
      <c r="A148" s="205" t="s">
        <v>34</v>
      </c>
      <c r="B148" s="141">
        <f t="shared" si="25"/>
        <v>0.3655569075791566</v>
      </c>
      <c r="C148" s="141">
        <f t="shared" si="25"/>
        <v>0.36555671528698436</v>
      </c>
      <c r="D148" s="141">
        <f t="shared" si="25"/>
        <v>0.3655569100881819</v>
      </c>
      <c r="E148" s="141">
        <f t="shared" si="25"/>
        <v>0.3655569095485941</v>
      </c>
      <c r="F148" s="141">
        <f t="shared" si="25"/>
        <v>0.3655568866141247</v>
      </c>
    </row>
    <row r="149" spans="1:6" ht="20.25">
      <c r="A149" s="205" t="s">
        <v>41</v>
      </c>
      <c r="B149" s="141">
        <f t="shared" si="25"/>
        <v>0.3509212807818144</v>
      </c>
      <c r="C149" s="141">
        <f t="shared" si="25"/>
        <v>0.35092128103561004</v>
      </c>
      <c r="D149" s="141">
        <f t="shared" si="25"/>
        <v>0.35092128103561004</v>
      </c>
      <c r="E149" s="141">
        <f t="shared" si="25"/>
        <v>0.3509212815751978</v>
      </c>
      <c r="F149" s="141">
        <f t="shared" si="25"/>
        <v>0.35092128063022654</v>
      </c>
    </row>
    <row r="150" spans="1:6" ht="20.25">
      <c r="A150" s="205" t="s">
        <v>52</v>
      </c>
      <c r="B150" s="141">
        <f t="shared" si="25"/>
        <v>0.06270119944859733</v>
      </c>
      <c r="C150" s="141">
        <f t="shared" si="25"/>
        <v>0.06270119944859733</v>
      </c>
      <c r="D150" s="141">
        <f t="shared" si="25"/>
        <v>0.06270119944859733</v>
      </c>
      <c r="E150" s="141">
        <f t="shared" si="25"/>
        <v>0.06270119944859733</v>
      </c>
      <c r="F150" s="141">
        <f t="shared" si="25"/>
        <v>0.06270119944859734</v>
      </c>
    </row>
    <row r="152" spans="1:6" ht="20.25">
      <c r="A152" s="205" t="s">
        <v>32</v>
      </c>
      <c r="B152" s="141">
        <f aca="true" t="shared" si="26" ref="B152:F156">MMULT($B146:$F146,B$2:B$6)</f>
        <v>0</v>
      </c>
      <c r="C152" s="141">
        <f t="shared" si="26"/>
        <v>0</v>
      </c>
      <c r="D152" s="141">
        <f t="shared" si="26"/>
        <v>0</v>
      </c>
      <c r="E152" s="141">
        <f t="shared" si="26"/>
        <v>0</v>
      </c>
      <c r="F152" s="141">
        <f t="shared" si="26"/>
        <v>0</v>
      </c>
    </row>
    <row r="153" spans="1:6" ht="20.25">
      <c r="A153" s="205" t="s">
        <v>33</v>
      </c>
      <c r="B153" s="141">
        <f t="shared" si="26"/>
        <v>0.2208206314377104</v>
      </c>
      <c r="C153" s="141">
        <f t="shared" si="26"/>
        <v>0.2208207349451798</v>
      </c>
      <c r="D153" s="141">
        <f t="shared" si="26"/>
        <v>0.22082062994856738</v>
      </c>
      <c r="E153" s="141">
        <f t="shared" si="26"/>
        <v>0.22082062994856738</v>
      </c>
      <c r="F153" s="141">
        <f t="shared" si="26"/>
        <v>0.2208206428194348</v>
      </c>
    </row>
    <row r="154" spans="1:6" ht="20.25">
      <c r="A154" s="205" t="s">
        <v>34</v>
      </c>
      <c r="B154" s="141">
        <f t="shared" si="26"/>
        <v>0.3655568880920472</v>
      </c>
      <c r="C154" s="141">
        <f t="shared" si="26"/>
        <v>0.3655567844764925</v>
      </c>
      <c r="D154" s="141">
        <f t="shared" si="26"/>
        <v>0.3655568894731049</v>
      </c>
      <c r="E154" s="141">
        <f t="shared" si="26"/>
        <v>0.36555688924330776</v>
      </c>
      <c r="F154" s="141">
        <f t="shared" si="26"/>
        <v>0.36555687677488036</v>
      </c>
    </row>
    <row r="155" spans="1:6" ht="20.25">
      <c r="A155" s="205" t="s">
        <v>41</v>
      </c>
      <c r="B155" s="141">
        <f t="shared" si="26"/>
        <v>0.35092128102164377</v>
      </c>
      <c r="C155" s="141">
        <f t="shared" si="26"/>
        <v>0.35092128112972903</v>
      </c>
      <c r="D155" s="141">
        <f t="shared" si="26"/>
        <v>0.35092128112972903</v>
      </c>
      <c r="E155" s="141">
        <f t="shared" si="26"/>
        <v>0.35092128135952616</v>
      </c>
      <c r="F155" s="141">
        <f t="shared" si="26"/>
        <v>0.3509212809570862</v>
      </c>
    </row>
    <row r="156" spans="1:6" ht="20.25">
      <c r="A156" s="205" t="s">
        <v>52</v>
      </c>
      <c r="B156" s="141">
        <f t="shared" si="26"/>
        <v>0.06270119944859733</v>
      </c>
      <c r="C156" s="141">
        <f t="shared" si="26"/>
        <v>0.06270119944859733</v>
      </c>
      <c r="D156" s="141">
        <f t="shared" si="26"/>
        <v>0.06270119944859733</v>
      </c>
      <c r="E156" s="141">
        <f t="shared" si="26"/>
        <v>0.06270119944859733</v>
      </c>
      <c r="F156" s="141">
        <f t="shared" si="26"/>
        <v>0.06270119944859734</v>
      </c>
    </row>
    <row r="158" spans="1:6" ht="20.25">
      <c r="A158" s="205" t="s">
        <v>32</v>
      </c>
      <c r="B158" s="141">
        <f aca="true" t="shared" si="27" ref="B158:F162">MMULT($B152:$F152,B$2:B$6)</f>
        <v>0</v>
      </c>
      <c r="C158" s="141">
        <f t="shared" si="27"/>
        <v>0</v>
      </c>
      <c r="D158" s="141">
        <f t="shared" si="27"/>
        <v>0</v>
      </c>
      <c r="E158" s="141">
        <f t="shared" si="27"/>
        <v>0</v>
      </c>
      <c r="F158" s="141">
        <f t="shared" si="27"/>
        <v>0</v>
      </c>
    </row>
    <row r="159" spans="1:6" ht="20.25">
      <c r="A159" s="205" t="s">
        <v>33</v>
      </c>
      <c r="B159" s="141">
        <f t="shared" si="27"/>
        <v>0.2208206418118725</v>
      </c>
      <c r="C159" s="141">
        <f t="shared" si="27"/>
        <v>0.22082069760174328</v>
      </c>
      <c r="D159" s="141">
        <f t="shared" si="27"/>
        <v>0.22082064100923382</v>
      </c>
      <c r="E159" s="141">
        <f t="shared" si="27"/>
        <v>0.22082064100923382</v>
      </c>
      <c r="F159" s="141">
        <f t="shared" si="27"/>
        <v>0.2208206479465499</v>
      </c>
    </row>
    <row r="160" spans="1:6" ht="20.25">
      <c r="A160" s="205" t="s">
        <v>34</v>
      </c>
      <c r="B160" s="141">
        <f t="shared" si="27"/>
        <v>0.3655568776157477</v>
      </c>
      <c r="C160" s="141">
        <f t="shared" si="27"/>
        <v>0.365556821779846</v>
      </c>
      <c r="D160" s="141">
        <f t="shared" si="27"/>
        <v>0.36555687837235545</v>
      </c>
      <c r="E160" s="141">
        <f t="shared" si="27"/>
        <v>0.3655568782744905</v>
      </c>
      <c r="F160" s="141">
        <f t="shared" si="27"/>
        <v>0.3655568715085637</v>
      </c>
    </row>
    <row r="161" spans="1:6" ht="20.25">
      <c r="A161" s="205" t="s">
        <v>41</v>
      </c>
      <c r="B161" s="141">
        <f t="shared" si="27"/>
        <v>0.3509212811237812</v>
      </c>
      <c r="C161" s="141">
        <f t="shared" si="27"/>
        <v>0.35092128116981197</v>
      </c>
      <c r="D161" s="141">
        <f t="shared" si="27"/>
        <v>0.35092128116981197</v>
      </c>
      <c r="E161" s="141">
        <f t="shared" si="27"/>
        <v>0.3509212812676769</v>
      </c>
      <c r="F161" s="141">
        <f t="shared" si="27"/>
        <v>0.3509212810962877</v>
      </c>
    </row>
    <row r="162" spans="1:6" ht="20.25">
      <c r="A162" s="205" t="s">
        <v>52</v>
      </c>
      <c r="B162" s="141">
        <f t="shared" si="27"/>
        <v>0.06270119944859733</v>
      </c>
      <c r="C162" s="141">
        <f t="shared" si="27"/>
        <v>0.06270119944859733</v>
      </c>
      <c r="D162" s="141">
        <f t="shared" si="27"/>
        <v>0.06270119944859733</v>
      </c>
      <c r="E162" s="141">
        <f t="shared" si="27"/>
        <v>0.06270119944859733</v>
      </c>
      <c r="F162" s="141">
        <f t="shared" si="27"/>
        <v>0.06270119944859734</v>
      </c>
    </row>
    <row r="164" spans="1:6" ht="20.25">
      <c r="A164" s="205" t="s">
        <v>32</v>
      </c>
      <c r="B164" s="141">
        <f aca="true" t="shared" si="28" ref="B164:F168">MMULT($B158:$F158,B$2:B$6)</f>
        <v>0</v>
      </c>
      <c r="C164" s="141">
        <f t="shared" si="28"/>
        <v>0</v>
      </c>
      <c r="D164" s="141">
        <f t="shared" si="28"/>
        <v>0</v>
      </c>
      <c r="E164" s="141">
        <f t="shared" si="28"/>
        <v>0</v>
      </c>
      <c r="F164" s="141">
        <f t="shared" si="28"/>
        <v>0</v>
      </c>
    </row>
    <row r="165" spans="1:6" ht="20.25">
      <c r="A165" s="205" t="s">
        <v>33</v>
      </c>
      <c r="B165" s="141">
        <f t="shared" si="28"/>
        <v>0.22082064740348017</v>
      </c>
      <c r="C165" s="141">
        <f t="shared" si="28"/>
        <v>0.22082067747386738</v>
      </c>
      <c r="D165" s="141">
        <f t="shared" si="28"/>
        <v>0.22082064697086304</v>
      </c>
      <c r="E165" s="141">
        <f t="shared" si="28"/>
        <v>0.22082064697086304</v>
      </c>
      <c r="F165" s="141">
        <f t="shared" si="28"/>
        <v>0.22082065071003248</v>
      </c>
    </row>
    <row r="166" spans="1:6" ht="20.25">
      <c r="A166" s="205" t="s">
        <v>34</v>
      </c>
      <c r="B166" s="141">
        <f t="shared" si="28"/>
        <v>0.36555687198064213</v>
      </c>
      <c r="C166" s="141">
        <f t="shared" si="28"/>
        <v>0.3655568418906516</v>
      </c>
      <c r="D166" s="141">
        <f t="shared" si="28"/>
        <v>0.3655568723936559</v>
      </c>
      <c r="E166" s="141">
        <f t="shared" si="28"/>
        <v>0.3655568723519776</v>
      </c>
      <c r="F166" s="141">
        <f t="shared" si="28"/>
        <v>0.3655568686857987</v>
      </c>
    </row>
    <row r="167" spans="1:6" ht="20.25">
      <c r="A167" s="205" t="s">
        <v>41</v>
      </c>
      <c r="B167" s="141">
        <f t="shared" si="28"/>
        <v>0.35092128116727894</v>
      </c>
      <c r="C167" s="141">
        <f t="shared" si="28"/>
        <v>0.3509212811868824</v>
      </c>
      <c r="D167" s="141">
        <f t="shared" si="28"/>
        <v>0.3509212811868824</v>
      </c>
      <c r="E167" s="141">
        <f t="shared" si="28"/>
        <v>0.3509212812285606</v>
      </c>
      <c r="F167" s="141">
        <f t="shared" si="28"/>
        <v>0.35092128115557014</v>
      </c>
    </row>
    <row r="168" spans="1:6" ht="20.25">
      <c r="A168" s="205" t="s">
        <v>52</v>
      </c>
      <c r="B168" s="141">
        <f t="shared" si="28"/>
        <v>0.06270119944859733</v>
      </c>
      <c r="C168" s="141">
        <f t="shared" si="28"/>
        <v>0.06270119944859733</v>
      </c>
      <c r="D168" s="141">
        <f t="shared" si="28"/>
        <v>0.06270119944859733</v>
      </c>
      <c r="E168" s="141">
        <f t="shared" si="28"/>
        <v>0.06270119944859733</v>
      </c>
      <c r="F168" s="141">
        <f t="shared" si="28"/>
        <v>0.06270119944859734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3"/>
  <sheetViews>
    <sheetView zoomScale="75" zoomScaleNormal="75" zoomScalePageLayoutView="0" workbookViewId="0" topLeftCell="B1">
      <selection activeCell="B82" sqref="B82"/>
    </sheetView>
  </sheetViews>
  <sheetFormatPr defaultColWidth="8.8515625" defaultRowHeight="12.75"/>
  <cols>
    <col min="1" max="1" width="15.28125" style="136" bestFit="1" customWidth="1"/>
    <col min="2" max="2" width="27.28125" style="136" customWidth="1"/>
    <col min="3" max="3" width="23.7109375" style="136" bestFit="1" customWidth="1"/>
    <col min="4" max="4" width="25.421875" style="136" bestFit="1" customWidth="1"/>
    <col min="5" max="6" width="23.7109375" style="136" bestFit="1" customWidth="1"/>
    <col min="7" max="7" width="10.28125" style="136" bestFit="1" customWidth="1"/>
    <col min="8" max="8" width="15.140625" style="136" customWidth="1"/>
    <col min="9" max="16384" width="8.8515625" style="136" customWidth="1"/>
  </cols>
  <sheetData>
    <row r="1" spans="1:8" ht="20.25">
      <c r="A1" s="204"/>
      <c r="B1" s="205" t="s">
        <v>32</v>
      </c>
      <c r="C1" s="205" t="s">
        <v>33</v>
      </c>
      <c r="D1" s="205" t="s">
        <v>34</v>
      </c>
      <c r="E1" s="205" t="s">
        <v>41</v>
      </c>
      <c r="F1" s="205" t="s">
        <v>52</v>
      </c>
      <c r="G1" s="204"/>
      <c r="H1" s="204"/>
    </row>
    <row r="2" spans="1:8" ht="20.25">
      <c r="A2" s="205" t="s">
        <v>32</v>
      </c>
      <c r="B2" s="140">
        <v>1</v>
      </c>
      <c r="C2" s="140">
        <v>0.3333333333333333</v>
      </c>
      <c r="D2" s="140">
        <v>0.2</v>
      </c>
      <c r="E2" s="140">
        <v>0.3333333333333333</v>
      </c>
      <c r="F2" s="140">
        <v>0.2</v>
      </c>
      <c r="G2" s="140"/>
      <c r="H2" s="206"/>
    </row>
    <row r="3" spans="1:8" ht="20.25">
      <c r="A3" s="205" t="s">
        <v>33</v>
      </c>
      <c r="B3" s="140">
        <v>3</v>
      </c>
      <c r="C3" s="140">
        <v>1</v>
      </c>
      <c r="D3" s="140">
        <v>3</v>
      </c>
      <c r="E3" s="140">
        <v>3</v>
      </c>
      <c r="F3" s="140">
        <v>0.5</v>
      </c>
      <c r="G3" s="140"/>
      <c r="H3" s="206"/>
    </row>
    <row r="4" spans="1:8" ht="20.25">
      <c r="A4" s="205" t="s">
        <v>34</v>
      </c>
      <c r="B4" s="140">
        <v>5</v>
      </c>
      <c r="C4" s="140">
        <v>0.3333333333333333</v>
      </c>
      <c r="D4" s="140">
        <v>1</v>
      </c>
      <c r="E4" s="140">
        <v>0.3333333333333333</v>
      </c>
      <c r="F4" s="140">
        <v>0.3333333333333333</v>
      </c>
      <c r="G4" s="140"/>
      <c r="H4" s="206"/>
    </row>
    <row r="5" spans="1:8" ht="20.25">
      <c r="A5" s="205" t="s">
        <v>41</v>
      </c>
      <c r="B5" s="140">
        <v>3</v>
      </c>
      <c r="C5" s="140">
        <v>0.3333333333333333</v>
      </c>
      <c r="D5" s="140">
        <v>3</v>
      </c>
      <c r="E5" s="140">
        <v>1</v>
      </c>
      <c r="F5" s="140">
        <v>1</v>
      </c>
      <c r="G5" s="140"/>
      <c r="H5" s="206"/>
    </row>
    <row r="6" spans="1:8" ht="20.25">
      <c r="A6" s="205" t="s">
        <v>52</v>
      </c>
      <c r="B6" s="140">
        <v>5</v>
      </c>
      <c r="C6" s="140">
        <v>2</v>
      </c>
      <c r="D6" s="140">
        <v>3</v>
      </c>
      <c r="E6" s="140">
        <v>1</v>
      </c>
      <c r="F6" s="140">
        <v>1</v>
      </c>
      <c r="G6" s="140"/>
      <c r="H6" s="206"/>
    </row>
    <row r="7" spans="7:8" ht="20.25">
      <c r="G7" s="204"/>
      <c r="H7" s="204"/>
    </row>
    <row r="8" spans="1:8" ht="20.25">
      <c r="A8" s="205" t="s">
        <v>32</v>
      </c>
      <c r="B8" s="141">
        <f aca="true" t="shared" si="0" ref="B8:F10">MMULT($B2:$F2,B$2:B$6)</f>
        <v>5</v>
      </c>
      <c r="C8" s="141">
        <f t="shared" si="0"/>
        <v>1.2444444444444445</v>
      </c>
      <c r="D8" s="141">
        <f t="shared" si="0"/>
        <v>3</v>
      </c>
      <c r="E8" s="141">
        <f t="shared" si="0"/>
        <v>1.9333333333333331</v>
      </c>
      <c r="F8" s="141">
        <f t="shared" si="0"/>
        <v>0.9666666666666666</v>
      </c>
      <c r="G8" s="140">
        <f>GEOMEAN(B8:F8)</f>
        <v>2.034838990984597</v>
      </c>
      <c r="H8" s="206">
        <f>G8/G$13</f>
        <v>0.05630230841301408</v>
      </c>
    </row>
    <row r="9" spans="1:8" ht="20.25">
      <c r="A9" s="205" t="s">
        <v>33</v>
      </c>
      <c r="B9" s="141">
        <f t="shared" si="0"/>
        <v>32.5</v>
      </c>
      <c r="C9" s="141">
        <f t="shared" si="0"/>
        <v>5</v>
      </c>
      <c r="D9" s="141">
        <f t="shared" si="0"/>
        <v>17.1</v>
      </c>
      <c r="E9" s="141">
        <f t="shared" si="0"/>
        <v>8.5</v>
      </c>
      <c r="F9" s="141">
        <f t="shared" si="0"/>
        <v>5.6</v>
      </c>
      <c r="G9" s="140">
        <f>GEOMEAN(B9:F9)</f>
        <v>10.575265651257977</v>
      </c>
      <c r="H9" s="206">
        <f>G9/G$13</f>
        <v>0.2926088358266513</v>
      </c>
    </row>
    <row r="10" spans="1:8" ht="20.25">
      <c r="A10" s="205" t="s">
        <v>34</v>
      </c>
      <c r="B10" s="141">
        <f t="shared" si="0"/>
        <v>13.666666666666666</v>
      </c>
      <c r="C10" s="141">
        <f t="shared" si="0"/>
        <v>3.1111111111111107</v>
      </c>
      <c r="D10" s="141">
        <f t="shared" si="0"/>
        <v>5</v>
      </c>
      <c r="E10" s="141">
        <f t="shared" si="0"/>
        <v>3.666666666666667</v>
      </c>
      <c r="F10" s="141">
        <f t="shared" si="0"/>
        <v>2.1666666666666665</v>
      </c>
      <c r="G10" s="140">
        <f>GEOMEAN(B10:F10)</f>
        <v>4.421018498786998</v>
      </c>
      <c r="H10" s="206">
        <f>G10/G$13</f>
        <v>0.12232591773656956</v>
      </c>
    </row>
    <row r="11" spans="1:8" ht="20.25">
      <c r="A11" s="205" t="s">
        <v>41</v>
      </c>
      <c r="B11" s="141">
        <f aca="true" t="shared" si="1" ref="B11:F12">MMULT($B5:$F5,B$2:B$6)</f>
        <v>27</v>
      </c>
      <c r="C11" s="141">
        <f t="shared" si="1"/>
        <v>4.666666666666666</v>
      </c>
      <c r="D11" s="141">
        <f t="shared" si="1"/>
        <v>10.6</v>
      </c>
      <c r="E11" s="141">
        <f t="shared" si="1"/>
        <v>5</v>
      </c>
      <c r="F11" s="141">
        <f t="shared" si="1"/>
        <v>3.7666666666666666</v>
      </c>
      <c r="G11" s="140">
        <f>GEOMEAN(B11:F11)</f>
        <v>7.587884659012088</v>
      </c>
      <c r="H11" s="206">
        <f>G11/G$13</f>
        <v>0.20995047970225894</v>
      </c>
    </row>
    <row r="12" spans="1:8" ht="20.25">
      <c r="A12" s="205" t="s">
        <v>52</v>
      </c>
      <c r="B12" s="141">
        <f t="shared" si="1"/>
        <v>34</v>
      </c>
      <c r="C12" s="141">
        <f t="shared" si="1"/>
        <v>6.999999999999999</v>
      </c>
      <c r="D12" s="141">
        <f t="shared" si="1"/>
        <v>16</v>
      </c>
      <c r="E12" s="141">
        <f t="shared" si="1"/>
        <v>10.666666666666666</v>
      </c>
      <c r="F12" s="141">
        <f t="shared" si="1"/>
        <v>5</v>
      </c>
      <c r="G12" s="140">
        <f>GEOMEAN(B12:F12)</f>
        <v>11.52229880603439</v>
      </c>
      <c r="H12" s="206">
        <f>G12/G$13</f>
        <v>0.31881245832150595</v>
      </c>
    </row>
    <row r="13" spans="2:7" ht="20.25">
      <c r="B13" s="141">
        <f aca="true" t="shared" si="2" ref="B13:G13">SUM(B8:B12)</f>
        <v>112.16666666666666</v>
      </c>
      <c r="C13" s="141">
        <f t="shared" si="2"/>
        <v>21.02222222222222</v>
      </c>
      <c r="D13" s="141">
        <f t="shared" si="2"/>
        <v>51.7</v>
      </c>
      <c r="E13" s="141">
        <f t="shared" si="2"/>
        <v>29.766666666666666</v>
      </c>
      <c r="F13" s="141">
        <f t="shared" si="2"/>
        <v>17.5</v>
      </c>
      <c r="G13" s="141">
        <f t="shared" si="2"/>
        <v>36.14130660607606</v>
      </c>
    </row>
    <row r="14" spans="2:6" ht="20.25" hidden="1">
      <c r="B14" s="141">
        <f aca="true" t="shared" si="3" ref="B14:F18">MMULT($B8:$F8,B$2:B$6)</f>
        <v>34.36666666666667</v>
      </c>
      <c r="C14" s="141">
        <f t="shared" si="3"/>
        <v>6.488888888888889</v>
      </c>
      <c r="D14" s="141">
        <f t="shared" si="3"/>
        <v>16.43333333333333</v>
      </c>
      <c r="E14" s="141">
        <f t="shared" si="3"/>
        <v>9.3</v>
      </c>
      <c r="F14" s="141">
        <f t="shared" si="3"/>
        <v>5.522222222222222</v>
      </c>
    </row>
    <row r="15" spans="2:6" ht="20.25" hidden="1">
      <c r="B15" s="141">
        <f t="shared" si="3"/>
        <v>186.5</v>
      </c>
      <c r="C15" s="141">
        <f t="shared" si="3"/>
        <v>35.56666666666666</v>
      </c>
      <c r="D15" s="141">
        <f t="shared" si="3"/>
        <v>80.89999999999999</v>
      </c>
      <c r="E15" s="141">
        <f t="shared" si="3"/>
        <v>45.63333333333333</v>
      </c>
      <c r="F15" s="141">
        <f t="shared" si="3"/>
        <v>28.799999999999997</v>
      </c>
    </row>
    <row r="16" spans="2:6" ht="20.25" hidden="1">
      <c r="B16" s="141">
        <f t="shared" si="3"/>
        <v>69.83333333333333</v>
      </c>
      <c r="C16" s="141">
        <f t="shared" si="3"/>
        <v>14.888888888888886</v>
      </c>
      <c r="D16" s="141">
        <f t="shared" si="3"/>
        <v>34.56666666666666</v>
      </c>
      <c r="E16" s="141">
        <f t="shared" si="3"/>
        <v>21.38888888888889</v>
      </c>
      <c r="F16" s="141">
        <f t="shared" si="3"/>
        <v>11.78888888888889</v>
      </c>
    </row>
    <row r="17" spans="2:6" ht="20.25" hidden="1">
      <c r="B17" s="141">
        <f t="shared" si="3"/>
        <v>127.83333333333333</v>
      </c>
      <c r="C17" s="141">
        <f t="shared" si="3"/>
        <v>26.4</v>
      </c>
      <c r="D17" s="141">
        <f t="shared" si="3"/>
        <v>56.3</v>
      </c>
      <c r="E17" s="141">
        <f t="shared" si="3"/>
        <v>35.3</v>
      </c>
      <c r="F17" s="141">
        <f t="shared" si="3"/>
        <v>20.03333333333333</v>
      </c>
    </row>
    <row r="18" spans="2:6" ht="20.25" hidden="1">
      <c r="B18" s="141">
        <f t="shared" si="3"/>
        <v>192</v>
      </c>
      <c r="C18" s="141">
        <f t="shared" si="3"/>
        <v>37.22222222222222</v>
      </c>
      <c r="D18" s="141">
        <f t="shared" si="3"/>
        <v>90.8</v>
      </c>
      <c r="E18" s="141">
        <f t="shared" si="3"/>
        <v>53.33333333333333</v>
      </c>
      <c r="F18" s="141">
        <f t="shared" si="3"/>
        <v>31.299999999999997</v>
      </c>
    </row>
    <row r="19" ht="20.25" hidden="1"/>
    <row r="20" spans="2:6" ht="20.25" hidden="1">
      <c r="B20" s="141">
        <f aca="true" t="shared" si="4" ref="B20:F24">MMULT($B14:$F14,B$2:B$6)</f>
        <v>191.51111111111112</v>
      </c>
      <c r="C20" s="141">
        <f t="shared" si="4"/>
        <v>37.56666666666666</v>
      </c>
      <c r="D20" s="141">
        <f t="shared" si="4"/>
        <v>87.24</v>
      </c>
      <c r="E20" s="141">
        <f t="shared" si="4"/>
        <v>51.22222222222223</v>
      </c>
      <c r="F20" s="141">
        <f t="shared" si="4"/>
        <v>30.417777777777776</v>
      </c>
    </row>
    <row r="21" spans="2:6" ht="20.25" hidden="1">
      <c r="B21" s="141">
        <f t="shared" si="4"/>
        <v>978.5999999999999</v>
      </c>
      <c r="C21" s="141">
        <f t="shared" si="4"/>
        <v>197.5111111111111</v>
      </c>
      <c r="D21" s="141">
        <f t="shared" si="4"/>
        <v>448.19999999999993</v>
      </c>
      <c r="E21" s="141">
        <f t="shared" si="4"/>
        <v>270.26666666666665</v>
      </c>
      <c r="F21" s="141">
        <f t="shared" si="4"/>
        <v>156.48333333333335</v>
      </c>
    </row>
    <row r="22" spans="2:6" ht="20.25" hidden="1">
      <c r="B22" s="141">
        <f t="shared" si="4"/>
        <v>410.44444444444446</v>
      </c>
      <c r="C22" s="141">
        <f t="shared" si="4"/>
        <v>80.39629629629628</v>
      </c>
      <c r="D22" s="141">
        <f t="shared" si="4"/>
        <v>192.73333333333335</v>
      </c>
      <c r="E22" s="141">
        <f t="shared" si="4"/>
        <v>112.64444444444443</v>
      </c>
      <c r="F22" s="141">
        <f t="shared" si="4"/>
        <v>66.11111111111111</v>
      </c>
    </row>
    <row r="23" spans="2:6" ht="20.25" hidden="1">
      <c r="B23" s="141">
        <f t="shared" si="4"/>
        <v>694.5999999999999</v>
      </c>
      <c r="C23" s="141">
        <f t="shared" si="4"/>
        <v>139.6111111111111</v>
      </c>
      <c r="D23" s="141">
        <f t="shared" si="4"/>
        <v>327.0666666666666</v>
      </c>
      <c r="E23" s="141">
        <f t="shared" si="4"/>
        <v>195.91111111111113</v>
      </c>
      <c r="F23" s="141">
        <f t="shared" si="4"/>
        <v>112.86666666666666</v>
      </c>
    </row>
    <row r="24" spans="2:6" ht="20.25" hidden="1">
      <c r="B24" s="141">
        <f t="shared" si="4"/>
        <v>1074.1666666666665</v>
      </c>
      <c r="C24" s="141">
        <f t="shared" si="4"/>
        <v>211.86666666666665</v>
      </c>
      <c r="D24" s="141">
        <f t="shared" si="4"/>
        <v>494.76666666666665</v>
      </c>
      <c r="E24" s="141">
        <f t="shared" si="4"/>
        <v>290.56666666666666</v>
      </c>
      <c r="F24" s="141">
        <f t="shared" si="4"/>
        <v>171.9111111111111</v>
      </c>
    </row>
    <row r="25" ht="20.25" hidden="1"/>
    <row r="26" spans="2:6" ht="20.25" hidden="1">
      <c r="B26" s="141">
        <f aca="true" t="shared" si="5" ref="B26:F30">MMULT($B20:$F20,B$2:B$6)</f>
        <v>1046.1666666666667</v>
      </c>
      <c r="C26" s="141">
        <f t="shared" si="5"/>
        <v>208.39333333333332</v>
      </c>
      <c r="D26" s="141">
        <f t="shared" si="5"/>
        <v>483.1622222222222</v>
      </c>
      <c r="E26" s="141">
        <f t="shared" si="5"/>
        <v>287.257037037037</v>
      </c>
      <c r="F26" s="141">
        <f t="shared" si="5"/>
        <v>167.80555555555557</v>
      </c>
    </row>
    <row r="27" spans="2:6" ht="20.25" hidden="1">
      <c r="B27" s="141">
        <f t="shared" si="5"/>
        <v>5405.349999999999</v>
      </c>
      <c r="C27" s="141">
        <f t="shared" si="5"/>
        <v>1076.1666666666665</v>
      </c>
      <c r="D27" s="141">
        <f t="shared" si="5"/>
        <v>2516.7033333333334</v>
      </c>
      <c r="E27" s="141">
        <f t="shared" si="5"/>
        <v>1494.8833333333332</v>
      </c>
      <c r="F27" s="141">
        <f t="shared" si="5"/>
        <v>870.6255555555556</v>
      </c>
    </row>
    <row r="28" spans="2:6" ht="20.25" hidden="1">
      <c r="B28" s="141">
        <f t="shared" si="5"/>
        <v>2283.7888888888892</v>
      </c>
      <c r="C28" s="141">
        <f t="shared" si="5"/>
        <v>451.2259259259259</v>
      </c>
      <c r="D28" s="141">
        <f t="shared" si="5"/>
        <v>1052.2777777777778</v>
      </c>
      <c r="E28" s="141">
        <f t="shared" si="5"/>
        <v>621.0037037037035</v>
      </c>
      <c r="F28" s="141">
        <f t="shared" si="5"/>
        <v>365.28703703703707</v>
      </c>
    </row>
    <row r="29" spans="2:6" ht="20.25" hidden="1">
      <c r="B29" s="141">
        <f t="shared" si="5"/>
        <v>3900.833333333333</v>
      </c>
      <c r="C29" s="141">
        <f t="shared" si="5"/>
        <v>771.2037037037036</v>
      </c>
      <c r="D29" s="141">
        <f t="shared" si="5"/>
        <v>1811.1533333333332</v>
      </c>
      <c r="E29" s="141">
        <f t="shared" si="5"/>
        <v>1068.1666666666665</v>
      </c>
      <c r="F29" s="141">
        <f t="shared" si="5"/>
        <v>626.5255555555556</v>
      </c>
    </row>
    <row r="30" spans="2:6" ht="20.25" hidden="1">
      <c r="B30" s="141">
        <f t="shared" si="5"/>
        <v>5914.855555555555</v>
      </c>
      <c r="C30" s="141">
        <f t="shared" si="5"/>
        <v>1175.522222222222</v>
      </c>
      <c r="D30" s="141">
        <f t="shared" si="5"/>
        <v>2732.633333333333</v>
      </c>
      <c r="E30" s="141">
        <f t="shared" si="5"/>
        <v>1621.0555555555552</v>
      </c>
      <c r="F30" s="141">
        <f t="shared" si="5"/>
        <v>948.1666666666665</v>
      </c>
    </row>
    <row r="31" ht="20.25" hidden="1"/>
    <row r="32" spans="2:6" ht="20.25" hidden="1">
      <c r="B32" s="141">
        <f aca="true" t="shared" si="6" ref="B32:F36">MMULT($B26:$F26,B$2:B$6)</f>
        <v>5787.956666666667</v>
      </c>
      <c r="C32" s="141">
        <f t="shared" si="6"/>
        <v>1149.533086419753</v>
      </c>
      <c r="D32" s="141">
        <f t="shared" si="6"/>
        <v>2682.7633333333333</v>
      </c>
      <c r="E32" s="141">
        <f t="shared" si="6"/>
        <v>1590.018888888889</v>
      </c>
      <c r="F32" s="141">
        <f t="shared" si="6"/>
        <v>929.5466666666666</v>
      </c>
    </row>
    <row r="33" spans="2:6" ht="20.25" hidden="1">
      <c r="B33" s="141">
        <f t="shared" si="6"/>
        <v>30055.144444444442</v>
      </c>
      <c r="C33" s="141">
        <f t="shared" si="6"/>
        <v>5956.396666666667</v>
      </c>
      <c r="D33" s="141">
        <f t="shared" si="6"/>
        <v>13922.8</v>
      </c>
      <c r="E33" s="141">
        <f t="shared" si="6"/>
        <v>8234.693333333333</v>
      </c>
      <c r="F33" s="141">
        <f t="shared" si="6"/>
        <v>4823.563333333333</v>
      </c>
    </row>
    <row r="34" spans="2:6" ht="20.25" hidden="1">
      <c r="B34" s="141">
        <f t="shared" si="6"/>
        <v>12588.301851851851</v>
      </c>
      <c r="C34" s="141">
        <f t="shared" si="6"/>
        <v>2500.8234567901236</v>
      </c>
      <c r="D34" s="141">
        <f t="shared" si="6"/>
        <v>5821.585555555555</v>
      </c>
      <c r="E34" s="141">
        <f t="shared" si="6"/>
        <v>3451.9907407407404</v>
      </c>
      <c r="F34" s="141">
        <f t="shared" si="6"/>
        <v>2019.4207407407407</v>
      </c>
    </row>
    <row r="35" spans="2:6" ht="20.25" hidden="1">
      <c r="B35" s="141">
        <f t="shared" si="6"/>
        <v>21607.338888888888</v>
      </c>
      <c r="C35" s="141">
        <f t="shared" si="6"/>
        <v>4284.305925925925</v>
      </c>
      <c r="D35" s="141">
        <f t="shared" si="6"/>
        <v>9989.007777777777</v>
      </c>
      <c r="E35" s="141">
        <f t="shared" si="6"/>
        <v>5912.2988888888885</v>
      </c>
      <c r="F35" s="141">
        <f t="shared" si="6"/>
        <v>3464.178518518518</v>
      </c>
    </row>
    <row r="36" spans="2:6" ht="20.25" hidden="1">
      <c r="B36" s="141">
        <f t="shared" si="6"/>
        <v>32708.588888888884</v>
      </c>
      <c r="C36" s="141">
        <f t="shared" si="6"/>
        <v>6494.703703703703</v>
      </c>
      <c r="D36" s="141">
        <f t="shared" si="6"/>
        <v>15149.837777777775</v>
      </c>
      <c r="E36" s="141">
        <f t="shared" si="6"/>
        <v>8978.285185185183</v>
      </c>
      <c r="F36" s="141">
        <f t="shared" si="6"/>
        <v>5250.832222222221</v>
      </c>
    </row>
    <row r="37" ht="20.25" hidden="1"/>
    <row r="38" spans="2:6" ht="20.25" hidden="1">
      <c r="B38" s="141">
        <f aca="true" t="shared" si="7" ref="B38:F42">MMULT($B32:$F32,B$2:B$6)</f>
        <v>32068.16259259259</v>
      </c>
      <c r="C38" s="141">
        <f t="shared" si="7"/>
        <v>6362.206049382716</v>
      </c>
      <c r="D38" s="141">
        <f t="shared" si="7"/>
        <v>14847.650592592592</v>
      </c>
      <c r="E38" s="141">
        <f t="shared" si="7"/>
        <v>8791.738148148148</v>
      </c>
      <c r="F38" s="141">
        <f t="shared" si="7"/>
        <v>5146.17787654321</v>
      </c>
    </row>
    <row r="39" spans="2:6" ht="20.25" hidden="1">
      <c r="B39" s="141">
        <f t="shared" si="7"/>
        <v>166360.2311111111</v>
      </c>
      <c r="C39" s="141">
        <f t="shared" si="7"/>
        <v>33007.73592592592</v>
      </c>
      <c r="D39" s="141">
        <f t="shared" si="7"/>
        <v>76977.7888888889</v>
      </c>
      <c r="E39" s="141">
        <f t="shared" si="7"/>
        <v>45586.76148148148</v>
      </c>
      <c r="F39" s="141">
        <f t="shared" si="7"/>
        <v>26688.41722222222</v>
      </c>
    </row>
    <row r="40" spans="2:6" ht="20.25" hidden="1">
      <c r="B40" s="141">
        <f t="shared" si="7"/>
        <v>69651.77592592592</v>
      </c>
      <c r="C40" s="141">
        <f t="shared" si="7"/>
        <v>13826.957654320988</v>
      </c>
      <c r="D40" s="141">
        <f t="shared" si="7"/>
        <v>32255.950740740736</v>
      </c>
      <c r="E40" s="141">
        <f t="shared" si="7"/>
        <v>19110.51098765432</v>
      </c>
      <c r="F40" s="141">
        <f t="shared" si="7"/>
        <v>11180.012098765432</v>
      </c>
    </row>
    <row r="41" spans="2:6" ht="20.25" hidden="1">
      <c r="B41" s="141">
        <f t="shared" si="7"/>
        <v>119463.0848148148</v>
      </c>
      <c r="C41" s="141">
        <f t="shared" si="7"/>
        <v>23715.544814814813</v>
      </c>
      <c r="D41" s="141">
        <f t="shared" si="7"/>
        <v>55292.82555555555</v>
      </c>
      <c r="E41" s="141">
        <f t="shared" si="7"/>
        <v>32761.510740740738</v>
      </c>
      <c r="F41" s="141">
        <f t="shared" si="7"/>
        <v>19169.767407407406</v>
      </c>
    </row>
    <row r="42" spans="2:6" ht="20.25" hidden="1">
      <c r="B42" s="141">
        <f t="shared" si="7"/>
        <v>181130.90555555554</v>
      </c>
      <c r="C42" s="141">
        <f t="shared" si="7"/>
        <v>35941.93876543209</v>
      </c>
      <c r="D42" s="141">
        <f t="shared" si="7"/>
        <v>83863.01888888887</v>
      </c>
      <c r="E42" s="141">
        <f t="shared" si="7"/>
        <v>49666.0374074074</v>
      </c>
      <c r="F42" s="141">
        <f t="shared" si="7"/>
        <v>29068.132962962954</v>
      </c>
    </row>
    <row r="43" ht="20.25" hidden="1"/>
    <row r="44" spans="2:6" ht="20.25" hidden="1">
      <c r="B44" s="141">
        <f aca="true" t="shared" si="8" ref="B44:F48">MMULT($B38:$F38,B$2:B$6)</f>
        <v>177499.13753086416</v>
      </c>
      <c r="C44" s="141">
        <f t="shared" si="8"/>
        <v>35223.745580246905</v>
      </c>
      <c r="D44" s="141">
        <f t="shared" si="8"/>
        <v>82161.64933333333</v>
      </c>
      <c r="E44" s="141">
        <f t="shared" si="8"/>
        <v>48663.13856790123</v>
      </c>
      <c r="F44" s="141">
        <f t="shared" si="8"/>
        <v>28481.868432098767</v>
      </c>
    </row>
    <row r="45" spans="2:6" ht="20.25" hidden="1">
      <c r="B45" s="141">
        <f t="shared" si="8"/>
        <v>920474.7538888889</v>
      </c>
      <c r="C45" s="141">
        <f t="shared" si="8"/>
        <v>182692.83086419752</v>
      </c>
      <c r="D45" s="141">
        <f t="shared" si="8"/>
        <v>426098.57899999997</v>
      </c>
      <c r="E45" s="141">
        <f t="shared" si="8"/>
        <v>252411.0598148148</v>
      </c>
      <c r="F45" s="141">
        <f t="shared" si="8"/>
        <v>147710.35585185184</v>
      </c>
    </row>
    <row r="46" spans="2:6" ht="20.25" hidden="1">
      <c r="B46" s="141">
        <f t="shared" si="8"/>
        <v>385643.9960493827</v>
      </c>
      <c r="C46" s="141">
        <f t="shared" si="8"/>
        <v>76526.39440329217</v>
      </c>
      <c r="D46" s="141">
        <f t="shared" si="8"/>
        <v>178538.74814814812</v>
      </c>
      <c r="E46" s="141">
        <f t="shared" si="8"/>
        <v>105740.63827160496</v>
      </c>
      <c r="F46" s="141">
        <f t="shared" si="8"/>
        <v>61886.34067901234</v>
      </c>
    </row>
    <row r="47" spans="2:6" ht="20.25" hidden="1">
      <c r="B47" s="141">
        <f t="shared" si="8"/>
        <v>661207.2162962962</v>
      </c>
      <c r="C47" s="141">
        <f t="shared" si="8"/>
        <v>131227.55333333332</v>
      </c>
      <c r="D47" s="141">
        <f t="shared" si="8"/>
        <v>306125.9114074074</v>
      </c>
      <c r="E47" s="141">
        <f t="shared" si="8"/>
        <v>181329.88271604938</v>
      </c>
      <c r="F47" s="141">
        <f t="shared" si="8"/>
        <v>106112.60937037035</v>
      </c>
    </row>
    <row r="48" spans="2:6" ht="20.25" hidden="1">
      <c r="B48" s="141">
        <f t="shared" si="8"/>
        <v>1002610.5933333331</v>
      </c>
      <c r="C48" s="141">
        <f t="shared" si="8"/>
        <v>198964.85864197527</v>
      </c>
      <c r="D48" s="141">
        <f t="shared" si="8"/>
        <v>464117.5274074073</v>
      </c>
      <c r="E48" s="141">
        <f t="shared" si="8"/>
        <v>274891.29481481476</v>
      </c>
      <c r="F48" s="141">
        <f t="shared" si="8"/>
        <v>160885.66049382713</v>
      </c>
    </row>
    <row r="49" ht="20.25" hidden="1"/>
    <row r="50" spans="2:6" ht="20.25" hidden="1">
      <c r="B50" s="141">
        <f aca="true" t="shared" si="9" ref="B50:F54">MMULT($B44:$F44,B$2:B$6)</f>
        <v>982377.378802469</v>
      </c>
      <c r="C50" s="141">
        <f t="shared" si="9"/>
        <v>194962.12425514398</v>
      </c>
      <c r="D50" s="141">
        <f t="shared" si="9"/>
        <v>454767.73458024685</v>
      </c>
      <c r="E50" s="141">
        <f t="shared" si="9"/>
        <v>269369.8393621399</v>
      </c>
      <c r="F50" s="141">
        <f t="shared" si="9"/>
        <v>157643.92374074075</v>
      </c>
    </row>
    <row r="51" spans="2:6" ht="20.25" hidden="1">
      <c r="B51" s="141">
        <f t="shared" si="9"/>
        <v>5094831.100185185</v>
      </c>
      <c r="C51" s="141">
        <f t="shared" si="9"/>
        <v>1011108.3401358023</v>
      </c>
      <c r="D51" s="141">
        <f t="shared" si="9"/>
        <v>2358636.26937037</v>
      </c>
      <c r="E51" s="141">
        <f t="shared" si="9"/>
        <v>1397057.6858888888</v>
      </c>
      <c r="F51" s="141">
        <f t="shared" si="9"/>
        <v>817595.6415432099</v>
      </c>
    </row>
    <row r="52" spans="2:6" ht="20.25" hidden="1">
      <c r="B52" s="141">
        <f t="shared" si="9"/>
        <v>2134570.5382098765</v>
      </c>
      <c r="C52" s="141">
        <f t="shared" si="9"/>
        <v>423606.8699176954</v>
      </c>
      <c r="D52" s="141">
        <f t="shared" si="9"/>
        <v>988127.667419753</v>
      </c>
      <c r="E52" s="141">
        <f t="shared" si="9"/>
        <v>585267.0768930041</v>
      </c>
      <c r="F52" s="141">
        <f t="shared" si="9"/>
        <v>342531.89141152264</v>
      </c>
    </row>
    <row r="53" spans="2:6" ht="20.25" hidden="1">
      <c r="B53" s="141">
        <f t="shared" si="9"/>
        <v>3660072.128333333</v>
      </c>
      <c r="C53" s="141">
        <f t="shared" si="9"/>
        <v>726340.4422139917</v>
      </c>
      <c r="D53" s="141">
        <f t="shared" si="9"/>
        <v>1694377.4909259258</v>
      </c>
      <c r="E53" s="141">
        <f t="shared" si="9"/>
        <v>1003569.5279876543</v>
      </c>
      <c r="F53" s="141">
        <f t="shared" si="9"/>
        <v>587339.6824814815</v>
      </c>
    </row>
    <row r="54" spans="2:6" ht="20.25" hidden="1">
      <c r="B54" s="141">
        <f t="shared" si="9"/>
        <v>5549194.993209876</v>
      </c>
      <c r="C54" s="141">
        <f t="shared" si="9"/>
        <v>1101275.9848148145</v>
      </c>
      <c r="D54" s="141">
        <f t="shared" si="9"/>
        <v>2568865.0879259254</v>
      </c>
      <c r="E54" s="141">
        <f t="shared" si="9"/>
        <v>1521580.9048148145</v>
      </c>
      <c r="F54" s="141">
        <f t="shared" si="9"/>
        <v>890487.3457654319</v>
      </c>
    </row>
    <row r="55" ht="20.25" hidden="1"/>
    <row r="56" spans="2:6" ht="20.25" hidden="1">
      <c r="B56" s="141">
        <f aca="true" t="shared" si="10" ref="B56:F60">MMULT($B50:$F50,B$2:B$6)</f>
        <v>5437431.561259258</v>
      </c>
      <c r="C56" s="141">
        <f t="shared" si="10"/>
        <v>1079088.289318244</v>
      </c>
      <c r="D56" s="141">
        <f t="shared" si="10"/>
        <v>2517170.8724148143</v>
      </c>
      <c r="E56" s="141">
        <f t="shared" si="10"/>
        <v>1490948.5069958842</v>
      </c>
      <c r="F56" s="141">
        <f t="shared" si="10"/>
        <v>872559.5458510286</v>
      </c>
    </row>
    <row r="57" spans="2:6" ht="20.25" hidden="1">
      <c r="B57" s="141">
        <f t="shared" si="10"/>
        <v>28200488.732827157</v>
      </c>
      <c r="C57" s="141">
        <f t="shared" si="10"/>
        <v>5596474.641703703</v>
      </c>
      <c r="D57" s="141">
        <f t="shared" si="10"/>
        <v>13054887.49211111</v>
      </c>
      <c r="E57" s="141">
        <f t="shared" si="10"/>
        <v>7732467.47102469</v>
      </c>
      <c r="F57" s="141">
        <f t="shared" si="10"/>
        <v>4525385.807327161</v>
      </c>
    </row>
    <row r="58" spans="2:6" ht="20.25" hidden="1">
      <c r="B58" s="141">
        <f t="shared" si="10"/>
        <v>11814490.172798354</v>
      </c>
      <c r="C58" s="141">
        <f t="shared" si="10"/>
        <v>2344659.080248285</v>
      </c>
      <c r="D58" s="141">
        <f t="shared" si="10"/>
        <v>5469259.289728395</v>
      </c>
      <c r="E58" s="141">
        <f t="shared" si="10"/>
        <v>3239518.979934156</v>
      </c>
      <c r="F58" s="141">
        <f t="shared" si="10"/>
        <v>1895892.4000452675</v>
      </c>
    </row>
    <row r="59" spans="2:6" ht="20.25" hidden="1">
      <c r="B59" s="141">
        <f t="shared" si="10"/>
        <v>20258387.905975305</v>
      </c>
      <c r="C59" s="141">
        <f t="shared" si="10"/>
        <v>4020359.5229259254</v>
      </c>
      <c r="D59" s="141">
        <f t="shared" si="10"/>
        <v>9378140.874641975</v>
      </c>
      <c r="E59" s="141">
        <f t="shared" si="10"/>
        <v>5554747.076864197</v>
      </c>
      <c r="F59" s="141">
        <f t="shared" si="10"/>
        <v>3250886.3542181067</v>
      </c>
    </row>
    <row r="60" spans="2:6" ht="20.25" hidden="1">
      <c r="B60" s="141">
        <f t="shared" si="10"/>
        <v>30714527.83055555</v>
      </c>
      <c r="C60" s="141">
        <f t="shared" si="10"/>
        <v>6095464.338329217</v>
      </c>
      <c r="D60" s="141">
        <f t="shared" si="10"/>
        <v>14218736.792753084</v>
      </c>
      <c r="E60" s="141">
        <f t="shared" si="10"/>
        <v>8421916.232069956</v>
      </c>
      <c r="F60" s="141">
        <f t="shared" si="10"/>
        <v>4928833.604271604</v>
      </c>
    </row>
    <row r="61" ht="20.25" hidden="1"/>
    <row r="62" spans="2:6" ht="20.25" hidden="1">
      <c r="B62" s="141">
        <f aca="true" t="shared" si="11" ref="B62:F66">MMULT($B56:$F56,B$2:B$6)</f>
        <v>30096194.04153086</v>
      </c>
      <c r="C62" s="141">
        <f t="shared" si="11"/>
        <v>5972724.36124362</v>
      </c>
      <c r="D62" s="141">
        <f t="shared" si="11"/>
        <v>13932446.211162137</v>
      </c>
      <c r="E62" s="141">
        <f t="shared" si="11"/>
        <v>8252307.065359668</v>
      </c>
      <c r="F62" s="141">
        <f t="shared" si="11"/>
        <v>4829595.467229491</v>
      </c>
    </row>
    <row r="63" spans="2:6" ht="20.25" hidden="1">
      <c r="B63" s="141">
        <f t="shared" si="11"/>
        <v>156088681.5682037</v>
      </c>
      <c r="C63" s="141">
        <f t="shared" si="11"/>
        <v>30976527.48834568</v>
      </c>
      <c r="D63" s="141">
        <f t="shared" si="11"/>
        <v>72257968.9988432</v>
      </c>
      <c r="E63" s="141">
        <f t="shared" si="11"/>
        <v>42799069.27844238</v>
      </c>
      <c r="F63" s="141">
        <f t="shared" si="11"/>
        <v>25047817.50980617</v>
      </c>
    </row>
    <row r="64" spans="2:6" ht="20.25" hidden="1">
      <c r="B64" s="141">
        <f t="shared" si="11"/>
        <v>65392782.80221398</v>
      </c>
      <c r="C64" s="141">
        <f t="shared" si="11"/>
        <v>12977533.361159122</v>
      </c>
      <c r="D64" s="141">
        <f t="shared" si="11"/>
        <v>30272368.704971194</v>
      </c>
      <c r="E64" s="141">
        <f t="shared" si="11"/>
        <v>17930638.441566527</v>
      </c>
      <c r="F64" s="141">
        <f t="shared" si="11"/>
        <v>10493725.384572703</v>
      </c>
    </row>
    <row r="65" spans="2:6" ht="20.25" hidden="1">
      <c r="B65" s="141">
        <f t="shared" si="11"/>
        <v>112128843.84964609</v>
      </c>
      <c r="C65" s="141">
        <f t="shared" si="11"/>
        <v>22252557.517189298</v>
      </c>
      <c r="D65" s="141">
        <f t="shared" si="11"/>
        <v>51907797.31786172</v>
      </c>
      <c r="E65" s="141">
        <f t="shared" si="11"/>
        <v>30745554.926732507</v>
      </c>
      <c r="F65" s="141">
        <f t="shared" si="11"/>
        <v>17993537.73195432</v>
      </c>
    </row>
    <row r="66" spans="2:6" ht="20.25" hidden="1">
      <c r="B66" s="141">
        <f t="shared" si="11"/>
        <v>170004521.5268765</v>
      </c>
      <c r="C66" s="141">
        <f t="shared" si="11"/>
        <v>33738191.83199862</v>
      </c>
      <c r="D66" s="141">
        <f t="shared" si="11"/>
        <v>78700284.88287653</v>
      </c>
      <c r="E66" s="141">
        <f t="shared" si="11"/>
        <v>46614897.72576542</v>
      </c>
      <c r="F66" s="141">
        <f t="shared" si="11"/>
        <v>27280966.502534978</v>
      </c>
    </row>
    <row r="67" ht="20.25" hidden="1"/>
    <row r="68" spans="2:6" ht="20.25" hidden="1">
      <c r="B68" s="141">
        <f aca="true" t="shared" si="12" ref="B68:F72">MMULT($B62:$F62,B$2:B$6)</f>
        <v>166581496.7132989</v>
      </c>
      <c r="C68" s="141">
        <f t="shared" si="12"/>
        <v>33058897.73505349</v>
      </c>
      <c r="D68" s="141">
        <f t="shared" si="12"/>
        <v>77115565.70096664</v>
      </c>
      <c r="E68" s="141">
        <f t="shared" si="12"/>
        <v>45676289.033884354</v>
      </c>
      <c r="F68" s="141">
        <f t="shared" si="12"/>
        <v>26731652.258571185</v>
      </c>
    </row>
    <row r="69" spans="2:6" ht="20.25" hidden="1">
      <c r="B69" s="141">
        <f t="shared" si="12"/>
        <v>863944404.4118148</v>
      </c>
      <c r="C69" s="141">
        <f t="shared" si="12"/>
        <v>171454069.12312108</v>
      </c>
      <c r="D69" s="141">
        <f t="shared" si="12"/>
        <v>399945948.14226663</v>
      </c>
      <c r="E69" s="141">
        <f t="shared" si="12"/>
        <v>236892019.4423012</v>
      </c>
      <c r="F69" s="141">
        <f t="shared" si="12"/>
        <v>138638876.5123432</v>
      </c>
    </row>
    <row r="70" spans="2:6" ht="20.25" hidden="1">
      <c r="B70" s="141">
        <f t="shared" si="12"/>
        <v>361947768.6581104</v>
      </c>
      <c r="C70" s="141">
        <f t="shared" si="12"/>
        <v>71830247.44655511</v>
      </c>
      <c r="D70" s="141">
        <f t="shared" si="12"/>
        <v>167556616.82730904</v>
      </c>
      <c r="E70" s="141">
        <f t="shared" si="12"/>
        <v>99245347.74534498</v>
      </c>
      <c r="F70" s="141">
        <f t="shared" si="12"/>
        <v>58082476.63548532</v>
      </c>
    </row>
    <row r="71" spans="2:6" ht="20.25" hidden="1">
      <c r="B71" s="141">
        <f t="shared" si="12"/>
        <v>620629856.4304917</v>
      </c>
      <c r="C71" s="141">
        <f t="shared" si="12"/>
        <v>123167031.67917803</v>
      </c>
      <c r="D71" s="141">
        <f t="shared" si="12"/>
        <v>287308516.61541927</v>
      </c>
      <c r="E71" s="141">
        <f t="shared" si="12"/>
        <v>170175645.599424</v>
      </c>
      <c r="F71" s="141">
        <f t="shared" si="12"/>
        <v>99593739.29316461</v>
      </c>
    </row>
    <row r="72" spans="2:6" ht="20.25" hidden="1">
      <c r="B72" s="141">
        <f t="shared" si="12"/>
        <v>940970047.1272261</v>
      </c>
      <c r="C72" s="141">
        <f t="shared" si="12"/>
        <v>186740026.21557474</v>
      </c>
      <c r="D72" s="141">
        <f t="shared" si="12"/>
        <v>435603357.36914885</v>
      </c>
      <c r="E72" s="141">
        <f t="shared" si="12"/>
        <v>258012041.8608806</v>
      </c>
      <c r="F72" s="141">
        <f t="shared" si="12"/>
        <v>150999292.74396718</v>
      </c>
    </row>
    <row r="73" ht="20.25" hidden="1"/>
    <row r="74" spans="2:6" ht="20.25" hidden="1">
      <c r="B74" s="141">
        <f aca="true" t="shared" si="13" ref="B74:F78">MMULT($B68:$F68,B$2:B$6)</f>
        <v>922023146.8178017</v>
      </c>
      <c r="C74" s="141">
        <f t="shared" si="13"/>
        <v>182979986.06824583</v>
      </c>
      <c r="D74" s="141">
        <f t="shared" si="13"/>
        <v>426832382.12615347</v>
      </c>
      <c r="E74" s="141">
        <f t="shared" si="13"/>
        <v>252816988.6357045</v>
      </c>
      <c r="F74" s="141">
        <f t="shared" si="13"/>
        <v>147958878.06963092</v>
      </c>
    </row>
    <row r="75" spans="2:6" ht="20.25" hidden="1">
      <c r="B75" s="141">
        <f t="shared" si="13"/>
        <v>4781906793.381131</v>
      </c>
      <c r="C75" s="141">
        <f t="shared" si="13"/>
        <v>948992612.8132682</v>
      </c>
      <c r="D75" s="141">
        <f t="shared" si="13"/>
        <v>2213689724.257926</v>
      </c>
      <c r="E75" s="141">
        <f t="shared" si="13"/>
        <v>1311189887.5087013</v>
      </c>
      <c r="F75" s="141">
        <f t="shared" si="13"/>
        <v>767362127.4459901</v>
      </c>
    </row>
    <row r="76" spans="2:6" ht="20.25" hidden="1">
      <c r="B76" s="141">
        <f t="shared" si="13"/>
        <v>2003370021.5477822</v>
      </c>
      <c r="C76" s="141">
        <f t="shared" si="13"/>
        <v>397578445.12778056</v>
      </c>
      <c r="D76" s="141">
        <f t="shared" si="13"/>
        <v>927420386.0410874</v>
      </c>
      <c r="E76" s="141">
        <f t="shared" si="13"/>
        <v>549320028.5489688</v>
      </c>
      <c r="F76" s="141">
        <f t="shared" si="13"/>
        <v>321484707.4448329</v>
      </c>
    </row>
    <row r="77" spans="2:6" ht="20.25" hidden="1">
      <c r="B77" s="141">
        <f t="shared" si="13"/>
        <v>3435169167.8092175</v>
      </c>
      <c r="C77" s="141">
        <f t="shared" si="13"/>
        <v>681725849.8139522</v>
      </c>
      <c r="D77" s="141">
        <f t="shared" si="13"/>
        <v>1590243737.6168175</v>
      </c>
      <c r="E77" s="141">
        <f t="shared" si="13"/>
        <v>941916604.2787597</v>
      </c>
      <c r="F77" s="141">
        <f t="shared" si="13"/>
        <v>551248377.5567491</v>
      </c>
    </row>
    <row r="78" spans="2:6" ht="20.25" hidden="1">
      <c r="B78" s="141">
        <f t="shared" si="13"/>
        <v>5208239501.922173</v>
      </c>
      <c r="C78" s="141">
        <f t="shared" si="13"/>
        <v>1033600427.1559277</v>
      </c>
      <c r="D78" s="141">
        <f t="shared" si="13"/>
        <v>2411051449.2558618</v>
      </c>
      <c r="E78" s="141">
        <f t="shared" si="13"/>
        <v>1428089214.7503633</v>
      </c>
      <c r="F78" s="141">
        <f t="shared" si="13"/>
        <v>835776476.26113</v>
      </c>
    </row>
    <row r="79" spans="2:8" ht="20.25">
      <c r="B79" s="136">
        <f>B13*H8</f>
        <v>6.315242260326412</v>
      </c>
      <c r="C79" s="136">
        <f>C13*H9</f>
        <v>6.151287970933602</v>
      </c>
      <c r="D79" s="136">
        <f>D13*H10</f>
        <v>6.324249946980647</v>
      </c>
      <c r="E79" s="136">
        <f>E13*H11</f>
        <v>6.249525945803907</v>
      </c>
      <c r="F79" s="136">
        <f>F13*H12</f>
        <v>5.579218020626354</v>
      </c>
      <c r="G79" s="136">
        <f>SUM(B79:F79)</f>
        <v>30.61952414467092</v>
      </c>
      <c r="H79" s="136">
        <f>G79/5</f>
        <v>6.123904828934184</v>
      </c>
    </row>
    <row r="80" spans="1:6" ht="20.25">
      <c r="A80" s="205"/>
      <c r="B80" s="141">
        <f>B79/$H79</f>
        <v>1.0312443509063365</v>
      </c>
      <c r="C80" s="141">
        <f>C79/$H79</f>
        <v>1.0044715165836735</v>
      </c>
      <c r="D80" s="141">
        <f>D79/$H79</f>
        <v>1.0327152566283972</v>
      </c>
      <c r="E80" s="141">
        <f>E79/$H79</f>
        <v>1.0205132379386743</v>
      </c>
      <c r="F80" s="141">
        <f>F79/$H79</f>
        <v>0.9110556379429188</v>
      </c>
    </row>
    <row r="81" spans="1:6" ht="20.25">
      <c r="A81" s="205"/>
      <c r="B81" s="203"/>
      <c r="C81" s="141"/>
      <c r="D81" s="141"/>
      <c r="E81" s="141"/>
      <c r="F81" s="141"/>
    </row>
    <row r="82" spans="1:6" ht="20.25">
      <c r="A82" s="205"/>
      <c r="B82" s="203">
        <f aca="true" t="shared" si="14" ref="B82:F84">B8/$H$79</f>
        <v>0.8164725187066973</v>
      </c>
      <c r="C82" s="203">
        <f t="shared" si="14"/>
        <v>0.20321093798922246</v>
      </c>
      <c r="D82" s="203">
        <f t="shared" si="14"/>
        <v>0.4898835112240184</v>
      </c>
      <c r="E82" s="203">
        <f t="shared" si="14"/>
        <v>0.3157027072332563</v>
      </c>
      <c r="F82" s="203">
        <f t="shared" si="14"/>
        <v>0.15785135361662814</v>
      </c>
    </row>
    <row r="83" spans="1:6" ht="20.25">
      <c r="A83" s="205"/>
      <c r="B83" s="203">
        <f t="shared" si="14"/>
        <v>5.307071371593533</v>
      </c>
      <c r="C83" s="203">
        <f t="shared" si="14"/>
        <v>0.8164725187066973</v>
      </c>
      <c r="D83" s="203">
        <f t="shared" si="14"/>
        <v>2.792336013976905</v>
      </c>
      <c r="E83" s="203">
        <f t="shared" si="14"/>
        <v>1.3880032818013857</v>
      </c>
      <c r="F83" s="203">
        <f t="shared" si="14"/>
        <v>0.914449220951501</v>
      </c>
    </row>
    <row r="84" spans="1:6" ht="20.25">
      <c r="A84" s="205"/>
      <c r="B84" s="203">
        <f t="shared" si="14"/>
        <v>2.2316915511316395</v>
      </c>
      <c r="C84" s="203">
        <f t="shared" si="14"/>
        <v>0.5080273449730561</v>
      </c>
      <c r="D84" s="203">
        <f t="shared" si="14"/>
        <v>0.8164725187066973</v>
      </c>
      <c r="E84" s="203">
        <f t="shared" si="14"/>
        <v>0.5987465137182448</v>
      </c>
      <c r="F84" s="203">
        <f t="shared" si="14"/>
        <v>0.3538047581062355</v>
      </c>
    </row>
    <row r="85" spans="2:6" ht="20.25">
      <c r="B85" s="203">
        <f aca="true" t="shared" si="15" ref="B85:F86">B11/$H$79</f>
        <v>4.408951601016166</v>
      </c>
      <c r="C85" s="203">
        <f t="shared" si="15"/>
        <v>0.7620410174595841</v>
      </c>
      <c r="D85" s="203">
        <f t="shared" si="15"/>
        <v>1.7309217396581984</v>
      </c>
      <c r="E85" s="203">
        <f t="shared" si="15"/>
        <v>0.8164725187066973</v>
      </c>
      <c r="F85" s="203">
        <f t="shared" si="15"/>
        <v>0.6150759640923786</v>
      </c>
    </row>
    <row r="86" spans="2:6" ht="20.25">
      <c r="B86" s="203">
        <f t="shared" si="15"/>
        <v>5.552013127205543</v>
      </c>
      <c r="C86" s="203">
        <f t="shared" si="15"/>
        <v>1.1430615261893762</v>
      </c>
      <c r="D86" s="203">
        <f t="shared" si="15"/>
        <v>2.6127120598614315</v>
      </c>
      <c r="E86" s="203">
        <f t="shared" si="15"/>
        <v>1.741808039907621</v>
      </c>
      <c r="F86" s="203">
        <f t="shared" si="15"/>
        <v>0.8164725187066973</v>
      </c>
    </row>
    <row r="87" spans="2:6" ht="20.25">
      <c r="B87" s="141"/>
      <c r="C87" s="141"/>
      <c r="D87" s="141"/>
      <c r="E87" s="141"/>
      <c r="F87" s="141"/>
    </row>
    <row r="88" spans="2:6" ht="20.25">
      <c r="B88" s="141">
        <f aca="true" t="shared" si="16" ref="B88:F91">B82/B2</f>
        <v>0.8164725187066973</v>
      </c>
      <c r="C88" s="141">
        <f t="shared" si="16"/>
        <v>0.6096328139676674</v>
      </c>
      <c r="D88" s="141">
        <f t="shared" si="16"/>
        <v>2.4494175561200917</v>
      </c>
      <c r="E88" s="141">
        <f t="shared" si="16"/>
        <v>0.9471081216997689</v>
      </c>
      <c r="F88" s="141">
        <f t="shared" si="16"/>
        <v>0.7892567680831406</v>
      </c>
    </row>
    <row r="89" spans="2:6" ht="20.25">
      <c r="B89" s="141">
        <f t="shared" si="16"/>
        <v>1.7690237905311779</v>
      </c>
      <c r="C89" s="141">
        <f t="shared" si="16"/>
        <v>0.8164725187066973</v>
      </c>
      <c r="D89" s="141">
        <f t="shared" si="16"/>
        <v>0.9307786713256351</v>
      </c>
      <c r="E89" s="141">
        <f t="shared" si="16"/>
        <v>0.4626677606004619</v>
      </c>
      <c r="F89" s="141">
        <f t="shared" si="16"/>
        <v>1.828898441903002</v>
      </c>
    </row>
    <row r="90" spans="2:6" ht="20.25">
      <c r="B90" s="141">
        <f t="shared" si="16"/>
        <v>0.4463383102263279</v>
      </c>
      <c r="C90" s="141">
        <f t="shared" si="16"/>
        <v>1.5240820349191684</v>
      </c>
      <c r="D90" s="141">
        <f t="shared" si="16"/>
        <v>0.8164725187066973</v>
      </c>
      <c r="E90" s="141">
        <f t="shared" si="16"/>
        <v>1.7962395411547345</v>
      </c>
      <c r="F90" s="141">
        <f t="shared" si="16"/>
        <v>1.0614142743187067</v>
      </c>
    </row>
    <row r="91" spans="2:6" ht="20.25">
      <c r="B91" s="141">
        <f t="shared" si="16"/>
        <v>1.4696505336720553</v>
      </c>
      <c r="C91" s="141">
        <f t="shared" si="16"/>
        <v>2.2861230523787524</v>
      </c>
      <c r="D91" s="141">
        <f t="shared" si="16"/>
        <v>0.5769739132193995</v>
      </c>
      <c r="E91" s="141">
        <f t="shared" si="16"/>
        <v>0.8164725187066973</v>
      </c>
      <c r="F91" s="141">
        <f t="shared" si="16"/>
        <v>0.6150759640923786</v>
      </c>
    </row>
    <row r="92" spans="2:6" ht="20.25">
      <c r="B92" s="141">
        <f>B86/B6</f>
        <v>1.1104026254411086</v>
      </c>
      <c r="C92" s="141">
        <f>C86/C6</f>
        <v>0.5715307630946881</v>
      </c>
      <c r="D92" s="141">
        <f>D86/D6</f>
        <v>0.8709040199538105</v>
      </c>
      <c r="E92" s="141">
        <f>E86/E6</f>
        <v>1.741808039907621</v>
      </c>
      <c r="F92" s="141">
        <f>F86/F6</f>
        <v>0.8164725187066973</v>
      </c>
    </row>
    <row r="93" spans="2:6" ht="20.25">
      <c r="B93" s="141"/>
      <c r="C93" s="141"/>
      <c r="D93" s="141"/>
      <c r="E93" s="141"/>
      <c r="F93" s="14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33.140625" style="0" customWidth="1"/>
    <col min="2" max="2" width="5.57421875" style="0" bestFit="1" customWidth="1"/>
    <col min="3" max="3" width="2.421875" style="0" customWidth="1"/>
    <col min="4" max="4" width="12.28125" style="0" customWidth="1"/>
    <col min="5" max="5" width="9.28125" style="0" customWidth="1"/>
    <col min="6" max="6" width="8.57421875" style="0" customWidth="1"/>
    <col min="8" max="8" width="12.7109375" style="0" bestFit="1" customWidth="1"/>
    <col min="9" max="9" width="8.8515625" style="0" customWidth="1"/>
    <col min="12" max="12" width="4.7109375" style="0" bestFit="1" customWidth="1"/>
    <col min="13" max="16" width="5.140625" style="0" bestFit="1" customWidth="1"/>
  </cols>
  <sheetData>
    <row r="1" spans="1:3" ht="13.5" customHeight="1">
      <c r="A1" s="9" t="s">
        <v>2</v>
      </c>
      <c r="B1" s="9">
        <v>4</v>
      </c>
      <c r="C1" s="10"/>
    </row>
    <row r="2" spans="1:3" s="3" customFormat="1" ht="12.75">
      <c r="A2" s="11" t="s">
        <v>3</v>
      </c>
      <c r="B2" s="44">
        <f>I9</f>
        <v>4.265164403326972</v>
      </c>
      <c r="C2" s="11"/>
    </row>
    <row r="3" spans="1:16" s="3" customFormat="1" ht="13.5" thickBot="1">
      <c r="A3" s="11" t="s">
        <v>4</v>
      </c>
      <c r="B3" s="13">
        <f>(B2-veerge)/(veerge-1)</f>
        <v>0.08838813444232407</v>
      </c>
      <c r="C3" s="11"/>
      <c r="D3" s="14" t="s">
        <v>38</v>
      </c>
      <c r="E3" s="47" t="s">
        <v>33</v>
      </c>
      <c r="F3" s="47" t="s">
        <v>34</v>
      </c>
      <c r="G3" s="47" t="s">
        <v>41</v>
      </c>
      <c r="H3" s="50" t="s">
        <v>36</v>
      </c>
      <c r="I3" s="16" t="s">
        <v>9</v>
      </c>
      <c r="J3" s="17" t="s">
        <v>10</v>
      </c>
      <c r="K3"/>
      <c r="L3" s="3" t="s">
        <v>38</v>
      </c>
      <c r="M3" s="3" t="s">
        <v>33</v>
      </c>
      <c r="N3" s="3" t="s">
        <v>34</v>
      </c>
      <c r="O3" s="3" t="s">
        <v>41</v>
      </c>
      <c r="P3" s="3" t="s">
        <v>36</v>
      </c>
    </row>
    <row r="4" spans="1:16" s="3" customFormat="1" ht="14.25" thickBot="1" thickTop="1">
      <c r="A4" s="11" t="s">
        <v>11</v>
      </c>
      <c r="B4" s="11">
        <f>VLOOKUP(B1,CIjuh!$D$18:$E$27,2)</f>
        <v>0.9</v>
      </c>
      <c r="C4" s="11"/>
      <c r="D4" s="47" t="s">
        <v>33</v>
      </c>
      <c r="E4" s="188">
        <v>1</v>
      </c>
      <c r="F4" s="189">
        <v>7</v>
      </c>
      <c r="G4" s="189">
        <v>5</v>
      </c>
      <c r="H4" s="189">
        <v>7</v>
      </c>
      <c r="I4" s="21">
        <f>GEOMEAN($E4:H4)</f>
        <v>3.956320998414882</v>
      </c>
      <c r="J4" s="22">
        <f>I4/$I$8</f>
        <v>0.6381598127709077</v>
      </c>
      <c r="L4" s="3" t="s">
        <v>33</v>
      </c>
      <c r="M4" s="3">
        <v>1</v>
      </c>
      <c r="N4" s="3">
        <v>7</v>
      </c>
      <c r="O4" s="3">
        <v>5</v>
      </c>
      <c r="P4" s="3">
        <v>7</v>
      </c>
    </row>
    <row r="5" spans="1:16" s="3" customFormat="1" ht="14.25" thickBot="1" thickTop="1">
      <c r="A5" s="11" t="s">
        <v>12</v>
      </c>
      <c r="B5" s="11">
        <f>B3/B4</f>
        <v>0.09820903826924897</v>
      </c>
      <c r="C5" s="11"/>
      <c r="D5" s="47" t="s">
        <v>34</v>
      </c>
      <c r="E5" s="189">
        <f>1/F4</f>
        <v>0.14285714285714285</v>
      </c>
      <c r="F5" s="188">
        <v>1</v>
      </c>
      <c r="G5" s="189">
        <v>0.3333333333333333</v>
      </c>
      <c r="H5" s="189">
        <v>3</v>
      </c>
      <c r="I5" s="21">
        <f>GEOMEAN($E5:H5)</f>
        <v>0.6147881529512643</v>
      </c>
      <c r="J5" s="22">
        <f>I5/$I$8</f>
        <v>0.0991661426710171</v>
      </c>
      <c r="K5" s="127">
        <f>J5/J8</f>
        <v>0.27406061065359766</v>
      </c>
      <c r="L5" s="3" t="s">
        <v>34</v>
      </c>
      <c r="M5" s="3">
        <v>0.14285714285714285</v>
      </c>
      <c r="N5" s="3">
        <v>1</v>
      </c>
      <c r="O5" s="3">
        <v>0.3333333333333333</v>
      </c>
      <c r="P5" s="3">
        <v>3</v>
      </c>
    </row>
    <row r="6" spans="1:16" s="3" customFormat="1" ht="14.25" customHeight="1" thickBot="1" thickTop="1">
      <c r="A6" s="23">
        <f>IF($B$5&gt;0.1,"Tegu ei ole stabiilse hinnangute süsteemiga","")</f>
      </c>
      <c r="B6" s="11"/>
      <c r="C6" s="11"/>
      <c r="D6" s="47" t="s">
        <v>41</v>
      </c>
      <c r="E6" s="189">
        <f>1/G4</f>
        <v>0.2</v>
      </c>
      <c r="F6" s="189">
        <f>1/G5</f>
        <v>3</v>
      </c>
      <c r="G6" s="188">
        <v>1</v>
      </c>
      <c r="H6" s="190">
        <v>5</v>
      </c>
      <c r="I6" s="21">
        <f>GEOMEAN($E6:H6)</f>
        <v>1.3160740129524926</v>
      </c>
      <c r="J6" s="22">
        <f>I6/$I$8</f>
        <v>0.2122844799587586</v>
      </c>
      <c r="K6" s="127">
        <f>J6/J8</f>
        <v>0.586680218094058</v>
      </c>
      <c r="L6" s="3" t="s">
        <v>41</v>
      </c>
      <c r="M6" s="3">
        <v>0.2</v>
      </c>
      <c r="N6" s="3">
        <v>3</v>
      </c>
      <c r="O6" s="3">
        <v>1</v>
      </c>
      <c r="P6" s="3">
        <v>5</v>
      </c>
    </row>
    <row r="7" spans="1:16" s="3" customFormat="1" ht="14.25" thickBot="1" thickTop="1">
      <c r="A7" s="24" t="str">
        <f>IF($B$5&gt;0.1,"","Tegu on stabiilse hinnangute süsteemiga")</f>
        <v>Tegu on stabiilse hinnangute süsteemiga</v>
      </c>
      <c r="B7" s="11"/>
      <c r="C7" s="11"/>
      <c r="D7" s="50" t="s">
        <v>36</v>
      </c>
      <c r="E7" s="191">
        <f>1/H4</f>
        <v>0.14285714285714285</v>
      </c>
      <c r="F7" s="191">
        <f>1/H5</f>
        <v>0.3333333333333333</v>
      </c>
      <c r="G7" s="192">
        <f>1/H6</f>
        <v>0.2</v>
      </c>
      <c r="H7" s="188">
        <v>1</v>
      </c>
      <c r="I7" s="51">
        <f>GEOMEAN($E7:H7)</f>
        <v>0.3123939936920256</v>
      </c>
      <c r="J7" s="54">
        <f>I7/$I$8</f>
        <v>0.05038956459931653</v>
      </c>
      <c r="K7" s="127">
        <f>J7/J8</f>
        <v>0.13925917125234447</v>
      </c>
      <c r="L7" s="3" t="s">
        <v>36</v>
      </c>
      <c r="M7" s="3">
        <v>0.14285714285714285</v>
      </c>
      <c r="N7" s="3">
        <v>0.3333333333333333</v>
      </c>
      <c r="O7" s="3">
        <v>0.2</v>
      </c>
      <c r="P7" s="3">
        <v>1</v>
      </c>
    </row>
    <row r="8" spans="4:10" s="3" customFormat="1" ht="13.5" thickTop="1">
      <c r="D8" s="55"/>
      <c r="E8" s="51">
        <f>SUM(E$4:E7)</f>
        <v>1.4857142857142855</v>
      </c>
      <c r="F8" s="51">
        <f>SUM(F$4:F7)</f>
        <v>11.333333333333334</v>
      </c>
      <c r="G8" s="51">
        <f>SUM(G$4:G7)</f>
        <v>6.533333333333333</v>
      </c>
      <c r="H8" s="51">
        <f>SUM(H$4:H7)</f>
        <v>16</v>
      </c>
      <c r="I8" s="51">
        <f>SUM(I$4:I7)</f>
        <v>6.199577158010665</v>
      </c>
      <c r="J8" s="54">
        <f>SUM(J$4:J7)-J4</f>
        <v>0.36184018722909217</v>
      </c>
    </row>
    <row r="9" spans="1:10" s="3" customFormat="1" ht="12.75">
      <c r="A9"/>
      <c r="B9"/>
      <c r="C9"/>
      <c r="D9" s="56"/>
      <c r="E9" s="31">
        <f>E8*J4</f>
        <v>0.9481231504024914</v>
      </c>
      <c r="F9" s="31">
        <f>F8*J5</f>
        <v>1.1238829502715273</v>
      </c>
      <c r="G9" s="31">
        <f>G8*J6</f>
        <v>1.3869252690638896</v>
      </c>
      <c r="H9" s="31">
        <f>H8*J7</f>
        <v>0.8062330335890645</v>
      </c>
      <c r="I9" s="28">
        <f>SUM($E9:H9)</f>
        <v>4.265164403326972</v>
      </c>
      <c r="J9" s="57"/>
    </row>
    <row r="10" spans="4:10" s="3" customFormat="1" ht="12.75">
      <c r="D10" s="58"/>
      <c r="E10" s="58"/>
      <c r="F10" s="26"/>
      <c r="G10" s="58"/>
      <c r="H10" s="58"/>
      <c r="I10" s="59"/>
      <c r="J10" s="58"/>
    </row>
    <row r="11" spans="4:10" ht="12.75">
      <c r="D11" s="34"/>
      <c r="E11" s="3"/>
      <c r="F11" s="3"/>
      <c r="G11" s="3"/>
      <c r="H11" s="3"/>
      <c r="I11" s="3"/>
      <c r="J11" s="3"/>
    </row>
    <row r="12" spans="4:8" ht="12.75">
      <c r="D12" s="35" t="s">
        <v>13</v>
      </c>
      <c r="E12" s="35" t="s">
        <v>14</v>
      </c>
      <c r="F12" s="35" t="s">
        <v>15</v>
      </c>
      <c r="G12" s="36" t="s">
        <v>16</v>
      </c>
      <c r="H12" t="s">
        <v>26</v>
      </c>
    </row>
    <row r="13" spans="4:10" ht="12.75">
      <c r="D13" s="37"/>
      <c r="E13" s="9" t="s">
        <v>17</v>
      </c>
      <c r="F13" s="37"/>
      <c r="G13" s="37"/>
      <c r="H13" s="37"/>
      <c r="I13" s="38" t="s">
        <v>18</v>
      </c>
      <c r="J13" s="9" t="s">
        <v>19</v>
      </c>
    </row>
    <row r="14" spans="4:11" ht="12.75">
      <c r="D14" s="40">
        <f>$F$4</f>
        <v>7</v>
      </c>
      <c r="E14" s="40">
        <f>$G$5</f>
        <v>0.3333333333333333</v>
      </c>
      <c r="F14" s="40">
        <f>$G$4</f>
        <v>5</v>
      </c>
      <c r="G14" s="40">
        <f>D14*E14/F14</f>
        <v>0.4666666666666666</v>
      </c>
      <c r="H14" s="40">
        <f>1/G14</f>
        <v>2.1428571428571432</v>
      </c>
      <c r="I14" s="40">
        <f>LN(D14)+LN(E14)-LN(F14)</f>
        <v>-0.7621400520468968</v>
      </c>
      <c r="J14" s="40">
        <f>EXP(ABS(I14))</f>
        <v>2.142857142857143</v>
      </c>
      <c r="K14" s="41" t="str">
        <f aca="true" t="shared" si="0" ref="K14:K23">IF($K$24=J14,"Suurim"," ")</f>
        <v> </v>
      </c>
    </row>
    <row r="15" spans="4:11" ht="12.75">
      <c r="D15" s="40">
        <f>F4</f>
        <v>7</v>
      </c>
      <c r="E15" s="40">
        <f>H5</f>
        <v>3</v>
      </c>
      <c r="F15" s="40">
        <f>H4</f>
        <v>7</v>
      </c>
      <c r="G15" s="40">
        <f>D15*E15/F15</f>
        <v>3</v>
      </c>
      <c r="H15" s="40">
        <f>1/G15</f>
        <v>0.3333333333333333</v>
      </c>
      <c r="I15" s="40">
        <f>LN(D15)+LN(E15)-LN(F15)</f>
        <v>1.0986122886681098</v>
      </c>
      <c r="J15" s="40">
        <f>EXP(ABS(I15))</f>
        <v>3.0000000000000004</v>
      </c>
      <c r="K15" s="41" t="str">
        <f t="shared" si="0"/>
        <v> </v>
      </c>
    </row>
    <row r="16" spans="4:11" ht="12.75">
      <c r="D16" s="40">
        <f>G4</f>
        <v>5</v>
      </c>
      <c r="E16" s="40">
        <f>H6</f>
        <v>5</v>
      </c>
      <c r="F16" s="40">
        <f>H4</f>
        <v>7</v>
      </c>
      <c r="G16" s="40">
        <f>D16*E16/F16</f>
        <v>3.5714285714285716</v>
      </c>
      <c r="H16" s="40">
        <f>1/G16</f>
        <v>0.27999999999999997</v>
      </c>
      <c r="I16" s="40">
        <f>LN(D16)+LN(E16)-LN(F16)</f>
        <v>1.2729656758128873</v>
      </c>
      <c r="J16" s="40">
        <f>EXP(ABS(I16))</f>
        <v>3.571428571428571</v>
      </c>
      <c r="K16" s="41" t="str">
        <f t="shared" si="0"/>
        <v>Suurim</v>
      </c>
    </row>
    <row r="17" spans="4:11" ht="12.75">
      <c r="D17" s="40">
        <f>G5</f>
        <v>0.3333333333333333</v>
      </c>
      <c r="E17" s="40">
        <f>H6</f>
        <v>5</v>
      </c>
      <c r="F17" s="40">
        <f>H5</f>
        <v>3</v>
      </c>
      <c r="G17" s="40">
        <f>D17*E17/F17</f>
        <v>0.5555555555555555</v>
      </c>
      <c r="H17" s="40">
        <f>1/G17</f>
        <v>1.8000000000000003</v>
      </c>
      <c r="I17" s="40">
        <f>LN(D17)+LN(E17)-LN(F17)</f>
        <v>-0.5877866649021193</v>
      </c>
      <c r="J17" s="40">
        <f>EXP(ABS(I17))</f>
        <v>1.8000000000000005</v>
      </c>
      <c r="K17" s="41" t="str">
        <f t="shared" si="0"/>
        <v> </v>
      </c>
    </row>
    <row r="18" spans="4:11" ht="12.75">
      <c r="D18" s="39"/>
      <c r="E18" s="39"/>
      <c r="F18" s="39"/>
      <c r="G18" s="39"/>
      <c r="H18" s="40"/>
      <c r="I18" s="40"/>
      <c r="J18" s="40"/>
      <c r="K18" s="41" t="str">
        <f t="shared" si="0"/>
        <v> </v>
      </c>
    </row>
    <row r="19" spans="4:11" ht="12.75">
      <c r="D19" s="39"/>
      <c r="E19" s="39"/>
      <c r="F19" s="39"/>
      <c r="G19" s="39"/>
      <c r="H19" s="39"/>
      <c r="I19" s="40"/>
      <c r="J19" s="40"/>
      <c r="K19" s="41" t="str">
        <f t="shared" si="0"/>
        <v> </v>
      </c>
    </row>
    <row r="20" spans="4:11" ht="12.75">
      <c r="D20" s="39"/>
      <c r="E20" s="39"/>
      <c r="F20" s="39"/>
      <c r="G20" s="39"/>
      <c r="H20" s="39"/>
      <c r="I20" s="40"/>
      <c r="J20" s="40"/>
      <c r="K20" s="41" t="str">
        <f t="shared" si="0"/>
        <v> </v>
      </c>
    </row>
    <row r="21" spans="4:11" ht="12.75">
      <c r="D21" s="39"/>
      <c r="E21" s="39"/>
      <c r="F21" s="39"/>
      <c r="G21" s="39"/>
      <c r="H21" s="39"/>
      <c r="I21" s="40"/>
      <c r="J21" s="40"/>
      <c r="K21" s="41" t="str">
        <f t="shared" si="0"/>
        <v> </v>
      </c>
    </row>
    <row r="22" spans="4:11" ht="12.75">
      <c r="D22" s="39"/>
      <c r="E22" s="39"/>
      <c r="F22" s="39"/>
      <c r="G22" s="39"/>
      <c r="H22" s="39"/>
      <c r="I22" s="40"/>
      <c r="J22" s="40"/>
      <c r="K22" s="41" t="str">
        <f t="shared" si="0"/>
        <v> </v>
      </c>
    </row>
    <row r="23" spans="4:11" ht="12.75">
      <c r="D23" s="39"/>
      <c r="E23" s="39"/>
      <c r="F23" s="39"/>
      <c r="G23" s="39"/>
      <c r="H23" s="39"/>
      <c r="I23" s="40"/>
      <c r="J23" s="40"/>
      <c r="K23" s="41" t="str">
        <f t="shared" si="0"/>
        <v> </v>
      </c>
    </row>
    <row r="24" spans="4:11" ht="12.75">
      <c r="D24" s="37"/>
      <c r="E24" s="37"/>
      <c r="F24" s="37"/>
      <c r="G24" s="37"/>
      <c r="H24" s="37"/>
      <c r="I24" s="42" t="s">
        <v>27</v>
      </c>
      <c r="J24" s="40">
        <f>GEOMEAN(J14:J17)</f>
        <v>2.53546276418555</v>
      </c>
      <c r="K24" s="10">
        <f>MAX(J14:J23)</f>
        <v>3.571428571428571</v>
      </c>
    </row>
    <row r="26" spans="1:10" ht="12.75">
      <c r="A26" s="60"/>
      <c r="B26" s="60"/>
      <c r="C26" s="60"/>
      <c r="D26" s="38" t="s">
        <v>28</v>
      </c>
      <c r="E26" s="60"/>
      <c r="F26" s="60"/>
      <c r="G26" s="60"/>
      <c r="H26" s="60"/>
      <c r="I26" s="60"/>
      <c r="J26" s="60"/>
    </row>
    <row r="27" spans="1:10" ht="13.5" thickBot="1">
      <c r="A27" s="60"/>
      <c r="B27" s="61">
        <f>MAX(E28:H31)</f>
        <v>3.2732683535398857</v>
      </c>
      <c r="C27" s="60"/>
      <c r="D27" s="14" t="s">
        <v>38</v>
      </c>
      <c r="E27" s="47" t="s">
        <v>33</v>
      </c>
      <c r="F27" s="47" t="s">
        <v>34</v>
      </c>
      <c r="G27" s="47" t="s">
        <v>41</v>
      </c>
      <c r="H27" s="50" t="s">
        <v>36</v>
      </c>
      <c r="I27" s="60"/>
      <c r="J27" s="60"/>
    </row>
    <row r="28" spans="1:10" ht="14.25" thickBot="1" thickTop="1">
      <c r="A28" s="60"/>
      <c r="B28" s="61">
        <f>1/MIN(E28:H31)</f>
        <v>2.766416675862441</v>
      </c>
      <c r="C28" s="60"/>
      <c r="D28" s="47" t="s">
        <v>33</v>
      </c>
      <c r="E28" s="65"/>
      <c r="F28" s="21">
        <f>1/GEOMEAN(G14:G15)</f>
        <v>0.8451542547285166</v>
      </c>
      <c r="G28" s="66">
        <f>1/GEOMEAN(H14,G16)</f>
        <v>0.3614784456460255</v>
      </c>
      <c r="H28" s="66">
        <f>1/GEOMEAN(H15:H16)</f>
        <v>3.2732683535398857</v>
      </c>
      <c r="I28" s="60"/>
      <c r="J28" s="60"/>
    </row>
    <row r="29" spans="1:10" ht="14.25" thickBot="1" thickTop="1">
      <c r="A29" s="67" t="s">
        <v>29</v>
      </c>
      <c r="B29" s="61">
        <f>MAX(B27:B28)</f>
        <v>3.2732683535398857</v>
      </c>
      <c r="C29" s="60"/>
      <c r="D29" s="47" t="s">
        <v>34</v>
      </c>
      <c r="E29" s="68"/>
      <c r="F29" s="65"/>
      <c r="G29" s="66">
        <f>1/GEOMEAN(G14,G17)</f>
        <v>1.9639610121239317</v>
      </c>
      <c r="H29" s="66">
        <f>1/GEOMEAN(G15,H17)</f>
        <v>0.4303314829119352</v>
      </c>
      <c r="I29" s="60"/>
      <c r="J29" s="60"/>
    </row>
    <row r="30" spans="1:10" ht="14.25" thickBot="1" thickTop="1">
      <c r="A30" s="60"/>
      <c r="B30" s="60"/>
      <c r="C30" s="60"/>
      <c r="D30" s="47" t="s">
        <v>41</v>
      </c>
      <c r="E30" s="68"/>
      <c r="F30" s="68"/>
      <c r="G30" s="65"/>
      <c r="H30" s="69">
        <f>1/GEOMEAN(G16:G17)</f>
        <v>0.709929573971954</v>
      </c>
      <c r="I30" s="60"/>
      <c r="J30" s="60"/>
    </row>
    <row r="31" spans="1:10" ht="14.25" thickBot="1" thickTop="1">
      <c r="A31" s="60"/>
      <c r="B31" s="60"/>
      <c r="C31" s="60"/>
      <c r="D31" s="50" t="s">
        <v>36</v>
      </c>
      <c r="E31" s="71"/>
      <c r="F31" s="71"/>
      <c r="G31" s="72"/>
      <c r="H31" s="48"/>
      <c r="I31" s="60"/>
      <c r="J31" s="60"/>
    </row>
    <row r="32" spans="1:10" ht="13.5" thickTop="1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4:8" ht="13.5" thickBot="1">
      <c r="D33" s="14" t="s">
        <v>38</v>
      </c>
      <c r="E33" s="47" t="s">
        <v>33</v>
      </c>
      <c r="F33" s="47" t="s">
        <v>34</v>
      </c>
      <c r="G33" s="47" t="s">
        <v>41</v>
      </c>
      <c r="H33" s="50" t="s">
        <v>36</v>
      </c>
    </row>
    <row r="34" spans="4:8" ht="14.25" thickBot="1" thickTop="1">
      <c r="D34" s="47" t="s">
        <v>33</v>
      </c>
      <c r="E34" s="65"/>
      <c r="F34" s="21">
        <f>IF(ABS(LN(F28))=LN($B$29),F28*F4,)</f>
        <v>0</v>
      </c>
      <c r="G34" s="21">
        <f>IF(ABS(LN(G28))=LN($B$29),G28*G4,)</f>
        <v>0</v>
      </c>
      <c r="H34" s="21">
        <f>IF(ABS(LN(H28))=LN($B$29),H28*H4,)</f>
        <v>22.9128784747792</v>
      </c>
    </row>
    <row r="35" spans="4:8" ht="14.25" thickBot="1" thickTop="1">
      <c r="D35" s="47" t="s">
        <v>34</v>
      </c>
      <c r="E35" s="68"/>
      <c r="F35" s="65"/>
      <c r="G35" s="21">
        <f>IF(ABS(LN(G29))=LN($B$29),G29*G5,)</f>
        <v>0</v>
      </c>
      <c r="H35" s="21">
        <f>IF(ABS(LN(H29))=LN($B$29),H29*H5,)</f>
        <v>0</v>
      </c>
    </row>
    <row r="36" spans="4:8" ht="14.25" thickBot="1" thickTop="1">
      <c r="D36" s="47" t="s">
        <v>41</v>
      </c>
      <c r="E36" s="68"/>
      <c r="F36" s="68"/>
      <c r="G36" s="65"/>
      <c r="H36" s="21">
        <f>IF(ABS(LN(H30))=LN($B$29),H30*H6,)</f>
        <v>0</v>
      </c>
    </row>
    <row r="37" spans="4:8" ht="14.25" thickBot="1" thickTop="1">
      <c r="D37" s="50" t="s">
        <v>36</v>
      </c>
      <c r="E37" s="71"/>
      <c r="F37" s="71"/>
      <c r="G37" s="72"/>
      <c r="H37" s="48"/>
    </row>
    <row r="38" ht="13.5" thickTop="1"/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B1">
      <selection activeCell="H4" sqref="H4"/>
    </sheetView>
  </sheetViews>
  <sheetFormatPr defaultColWidth="9.140625" defaultRowHeight="12.75"/>
  <cols>
    <col min="1" max="1" width="33.140625" style="0" customWidth="1"/>
    <col min="2" max="2" width="5.57421875" style="0" bestFit="1" customWidth="1"/>
    <col min="3" max="3" width="2.421875" style="0" customWidth="1"/>
    <col min="4" max="4" width="15.57421875" style="0" customWidth="1"/>
    <col min="5" max="5" width="9.28125" style="0" customWidth="1"/>
    <col min="6" max="6" width="8.57421875" style="0" customWidth="1"/>
    <col min="8" max="8" width="12.57421875" style="0" customWidth="1"/>
    <col min="12" max="12" width="4.7109375" style="0" bestFit="1" customWidth="1"/>
    <col min="13" max="16" width="5.140625" style="0" bestFit="1" customWidth="1"/>
  </cols>
  <sheetData>
    <row r="1" spans="1:3" ht="13.5" customHeight="1">
      <c r="A1" s="9" t="s">
        <v>2</v>
      </c>
      <c r="B1" s="9">
        <v>4</v>
      </c>
      <c r="C1" s="10"/>
    </row>
    <row r="2" spans="1:3" s="3" customFormat="1" ht="12.75">
      <c r="A2" s="11" t="s">
        <v>3</v>
      </c>
      <c r="B2" s="44">
        <f>I9</f>
        <v>4.265164403326973</v>
      </c>
      <c r="C2" s="11"/>
    </row>
    <row r="3" spans="1:16" s="3" customFormat="1" ht="13.5" thickBot="1">
      <c r="A3" s="11" t="s">
        <v>4</v>
      </c>
      <c r="B3" s="13">
        <f>(B2-veerge)/(veerge-1)</f>
        <v>0.08838813444232436</v>
      </c>
      <c r="C3" s="11"/>
      <c r="D3" s="14" t="s">
        <v>39</v>
      </c>
      <c r="E3" s="47" t="s">
        <v>33</v>
      </c>
      <c r="F3" s="47" t="s">
        <v>34</v>
      </c>
      <c r="G3" s="47" t="s">
        <v>41</v>
      </c>
      <c r="H3" s="50" t="s">
        <v>36</v>
      </c>
      <c r="I3" s="16" t="s">
        <v>9</v>
      </c>
      <c r="J3" s="17" t="s">
        <v>10</v>
      </c>
      <c r="K3"/>
      <c r="L3" s="3" t="s">
        <v>39</v>
      </c>
      <c r="M3" s="3" t="s">
        <v>33</v>
      </c>
      <c r="N3" s="3" t="s">
        <v>34</v>
      </c>
      <c r="O3" s="3" t="s">
        <v>41</v>
      </c>
      <c r="P3" s="3" t="s">
        <v>36</v>
      </c>
    </row>
    <row r="4" spans="1:16" s="3" customFormat="1" ht="14.25" thickBot="1" thickTop="1">
      <c r="A4" s="11" t="s">
        <v>11</v>
      </c>
      <c r="B4" s="11">
        <f>VLOOKUP(B1,CIjuh!$D$18:$E$27,2)</f>
        <v>0.9</v>
      </c>
      <c r="C4" s="11"/>
      <c r="D4" s="47" t="s">
        <v>33</v>
      </c>
      <c r="E4" s="48">
        <v>1</v>
      </c>
      <c r="F4" s="21">
        <v>0.2</v>
      </c>
      <c r="G4" s="21">
        <v>3</v>
      </c>
      <c r="H4" s="21">
        <v>5</v>
      </c>
      <c r="I4" s="21">
        <f>GEOMEAN($E4:H4)</f>
        <v>1.3160740129524926</v>
      </c>
      <c r="J4" s="22">
        <f>I4/$I$8</f>
        <v>0.2122844799587586</v>
      </c>
      <c r="K4" s="127">
        <f>J4/J8</f>
        <v>0.586680218094058</v>
      </c>
      <c r="L4" s="3" t="s">
        <v>33</v>
      </c>
      <c r="M4" s="3">
        <v>1</v>
      </c>
      <c r="N4" s="3">
        <v>0.2</v>
      </c>
      <c r="O4" s="3">
        <v>3</v>
      </c>
      <c r="P4" s="3">
        <v>5</v>
      </c>
    </row>
    <row r="5" spans="1:16" s="3" customFormat="1" ht="14.25" thickBot="1" thickTop="1">
      <c r="A5" s="11" t="s">
        <v>12</v>
      </c>
      <c r="B5" s="11">
        <f>B3/B4</f>
        <v>0.09820903826924929</v>
      </c>
      <c r="C5" s="11"/>
      <c r="D5" s="47" t="s">
        <v>34</v>
      </c>
      <c r="E5" s="21">
        <f>1/F4</f>
        <v>5</v>
      </c>
      <c r="F5" s="48">
        <v>1</v>
      </c>
      <c r="G5" s="21">
        <v>7</v>
      </c>
      <c r="H5" s="21">
        <v>7</v>
      </c>
      <c r="I5" s="21">
        <f>GEOMEAN($E5:H5)</f>
        <v>3.956320998414882</v>
      </c>
      <c r="J5" s="22">
        <f>I5/$I$8</f>
        <v>0.6381598127709077</v>
      </c>
      <c r="K5" s="127"/>
      <c r="L5" s="3" t="s">
        <v>34</v>
      </c>
      <c r="M5" s="3">
        <v>5</v>
      </c>
      <c r="N5" s="3">
        <v>1</v>
      </c>
      <c r="O5" s="3">
        <v>7</v>
      </c>
      <c r="P5" s="3">
        <v>7</v>
      </c>
    </row>
    <row r="6" spans="1:16" s="3" customFormat="1" ht="14.25" customHeight="1" thickBot="1" thickTop="1">
      <c r="A6" s="23">
        <f>IF($B$5&gt;0.1,"Tegu ei ole stabiilse hinnangute süsteemiga","")</f>
      </c>
      <c r="B6" s="11"/>
      <c r="C6" s="11"/>
      <c r="D6" s="47" t="s">
        <v>41</v>
      </c>
      <c r="E6" s="21">
        <f>1/G4</f>
        <v>0.3333333333333333</v>
      </c>
      <c r="F6" s="21">
        <f>1/G5</f>
        <v>0.14285714285714285</v>
      </c>
      <c r="G6" s="48">
        <v>1</v>
      </c>
      <c r="H6" s="49">
        <v>3</v>
      </c>
      <c r="I6" s="21">
        <f>GEOMEAN($E6:H6)</f>
        <v>0.6147881529512643</v>
      </c>
      <c r="J6" s="22">
        <f>I6/$I$8</f>
        <v>0.0991661426710171</v>
      </c>
      <c r="K6" s="127">
        <f>J6/J8</f>
        <v>0.27406061065359766</v>
      </c>
      <c r="L6" s="3" t="s">
        <v>41</v>
      </c>
      <c r="M6" s="3">
        <v>0.3333333333333333</v>
      </c>
      <c r="N6" s="3">
        <v>0.14285714285714285</v>
      </c>
      <c r="O6" s="3">
        <v>1</v>
      </c>
      <c r="P6" s="3">
        <v>3</v>
      </c>
    </row>
    <row r="7" spans="1:16" s="3" customFormat="1" ht="14.25" thickBot="1" thickTop="1">
      <c r="A7" s="24" t="str">
        <f>IF($B$5&gt;0.1,"","Tegu on stabiilse hinnangute süsteemiga")</f>
        <v>Tegu on stabiilse hinnangute süsteemiga</v>
      </c>
      <c r="B7" s="11"/>
      <c r="C7" s="11"/>
      <c r="D7" s="50" t="s">
        <v>36</v>
      </c>
      <c r="E7" s="51">
        <f>1/H4</f>
        <v>0.2</v>
      </c>
      <c r="F7" s="51">
        <f>1/H5</f>
        <v>0.14285714285714285</v>
      </c>
      <c r="G7" s="52">
        <f>1/H6</f>
        <v>0.3333333333333333</v>
      </c>
      <c r="H7" s="48">
        <v>1</v>
      </c>
      <c r="I7" s="51">
        <f>GEOMEAN($E7:H7)</f>
        <v>0.3123939936920256</v>
      </c>
      <c r="J7" s="54">
        <f>I7/$I$8</f>
        <v>0.05038956459931653</v>
      </c>
      <c r="K7" s="127">
        <f>J7/J8</f>
        <v>0.13925917125234447</v>
      </c>
      <c r="L7" s="3" t="s">
        <v>36</v>
      </c>
      <c r="M7" s="3">
        <v>0.2</v>
      </c>
      <c r="N7" s="3">
        <v>0.14285714285714285</v>
      </c>
      <c r="O7" s="3">
        <v>0.3333333333333333</v>
      </c>
      <c r="P7" s="3">
        <v>1</v>
      </c>
    </row>
    <row r="8" spans="4:10" s="3" customFormat="1" ht="13.5" thickTop="1">
      <c r="D8" s="55"/>
      <c r="E8" s="51">
        <f>SUM(E$4:E7)</f>
        <v>6.533333333333333</v>
      </c>
      <c r="F8" s="51">
        <f>SUM(F$4:F7)</f>
        <v>1.4857142857142855</v>
      </c>
      <c r="G8" s="51">
        <f>SUM(G$4:G7)</f>
        <v>11.333333333333334</v>
      </c>
      <c r="H8" s="51">
        <f>SUM(H$4:H7)</f>
        <v>16</v>
      </c>
      <c r="I8" s="51">
        <f>SUM(I$4:I7)</f>
        <v>6.199577158010665</v>
      </c>
      <c r="J8" s="54">
        <f>SUM(J$4:J7)-J5</f>
        <v>0.36184018722909217</v>
      </c>
    </row>
    <row r="9" spans="1:10" s="3" customFormat="1" ht="12.75">
      <c r="A9"/>
      <c r="B9"/>
      <c r="C9"/>
      <c r="D9" s="56"/>
      <c r="E9" s="31">
        <f>E8*J4</f>
        <v>1.3869252690638896</v>
      </c>
      <c r="F9" s="31">
        <f>F8*J5</f>
        <v>0.9481231504024914</v>
      </c>
      <c r="G9" s="31">
        <f>G8*J6</f>
        <v>1.1238829502715273</v>
      </c>
      <c r="H9" s="31">
        <f>H8*J7</f>
        <v>0.8062330335890645</v>
      </c>
      <c r="I9" s="28">
        <f>SUM($E9:H9)</f>
        <v>4.265164403326973</v>
      </c>
      <c r="J9" s="57"/>
    </row>
    <row r="10" spans="4:10" s="3" customFormat="1" ht="12.75">
      <c r="D10" s="58"/>
      <c r="E10" s="58"/>
      <c r="F10" s="26"/>
      <c r="G10" s="58"/>
      <c r="H10" s="58"/>
      <c r="I10" s="59"/>
      <c r="J10" s="58"/>
    </row>
    <row r="11" spans="4:10" ht="12.75">
      <c r="D11" s="34"/>
      <c r="E11" s="3"/>
      <c r="F11" s="3"/>
      <c r="G11" s="3"/>
      <c r="H11" s="3"/>
      <c r="I11" s="3"/>
      <c r="J11" s="3"/>
    </row>
    <row r="12" spans="4:8" ht="12.75">
      <c r="D12" s="35" t="s">
        <v>13</v>
      </c>
      <c r="E12" s="35" t="s">
        <v>14</v>
      </c>
      <c r="F12" s="35" t="s">
        <v>15</v>
      </c>
      <c r="G12" s="36" t="s">
        <v>16</v>
      </c>
      <c r="H12" t="s">
        <v>26</v>
      </c>
    </row>
    <row r="13" spans="4:10" ht="12.75">
      <c r="D13" s="37"/>
      <c r="E13" s="9" t="s">
        <v>17</v>
      </c>
      <c r="F13" s="37"/>
      <c r="G13" s="37"/>
      <c r="H13" s="37"/>
      <c r="I13" s="38" t="s">
        <v>18</v>
      </c>
      <c r="J13" s="9" t="s">
        <v>19</v>
      </c>
    </row>
    <row r="14" spans="4:11" ht="12.75">
      <c r="D14" s="40">
        <f>$F$4</f>
        <v>0.2</v>
      </c>
      <c r="E14" s="40">
        <f>$G$5</f>
        <v>7</v>
      </c>
      <c r="F14" s="40">
        <f>$G$4</f>
        <v>3</v>
      </c>
      <c r="G14" s="40">
        <f>D14*E14/F14</f>
        <v>0.46666666666666673</v>
      </c>
      <c r="H14" s="40">
        <f>1/G14</f>
        <v>2.1428571428571423</v>
      </c>
      <c r="I14" s="40">
        <f>LN(D14)+LN(E14)-LN(F14)</f>
        <v>-0.7621400520468968</v>
      </c>
      <c r="J14" s="40">
        <f>EXP(ABS(I14))</f>
        <v>2.142857142857143</v>
      </c>
      <c r="K14" s="41" t="str">
        <f aca="true" t="shared" si="0" ref="K14:K23">IF($K$24=J14,"Suurim"," ")</f>
        <v> </v>
      </c>
    </row>
    <row r="15" spans="4:11" ht="12.75">
      <c r="D15" s="40">
        <f>F4</f>
        <v>0.2</v>
      </c>
      <c r="E15" s="40">
        <f>H5</f>
        <v>7</v>
      </c>
      <c r="F15" s="40">
        <f>H4</f>
        <v>5</v>
      </c>
      <c r="G15" s="40">
        <f>D15*E15/F15</f>
        <v>0.28</v>
      </c>
      <c r="H15" s="40">
        <f>1/G15</f>
        <v>3.571428571428571</v>
      </c>
      <c r="I15" s="40">
        <f>LN(D15)+LN(E15)-LN(F15)</f>
        <v>-1.2729656758128873</v>
      </c>
      <c r="J15" s="40">
        <f>EXP(ABS(I15))</f>
        <v>3.571428571428571</v>
      </c>
      <c r="K15" s="41" t="str">
        <f t="shared" si="0"/>
        <v>Suurim</v>
      </c>
    </row>
    <row r="16" spans="4:11" ht="12.75">
      <c r="D16" s="40">
        <f>G4</f>
        <v>3</v>
      </c>
      <c r="E16" s="40">
        <f>H6</f>
        <v>3</v>
      </c>
      <c r="F16" s="40">
        <f>H4</f>
        <v>5</v>
      </c>
      <c r="G16" s="40">
        <f>D16*E16/F16</f>
        <v>1.8</v>
      </c>
      <c r="H16" s="40">
        <f>1/G16</f>
        <v>0.5555555555555556</v>
      </c>
      <c r="I16" s="40">
        <f>LN(D16)+LN(E16)-LN(F16)</f>
        <v>0.5877866649021193</v>
      </c>
      <c r="J16" s="40">
        <f>EXP(ABS(I16))</f>
        <v>1.8000000000000005</v>
      </c>
      <c r="K16" s="41" t="str">
        <f t="shared" si="0"/>
        <v> </v>
      </c>
    </row>
    <row r="17" spans="4:11" ht="12.75">
      <c r="D17" s="40">
        <f>G5</f>
        <v>7</v>
      </c>
      <c r="E17" s="40">
        <f>H6</f>
        <v>3</v>
      </c>
      <c r="F17" s="40">
        <f>H5</f>
        <v>7</v>
      </c>
      <c r="G17" s="40">
        <f>D17*E17/F17</f>
        <v>3</v>
      </c>
      <c r="H17" s="40">
        <f>1/G17</f>
        <v>0.3333333333333333</v>
      </c>
      <c r="I17" s="40">
        <f>LN(D17)+LN(E17)-LN(F17)</f>
        <v>1.0986122886681098</v>
      </c>
      <c r="J17" s="40">
        <f>EXP(ABS(I17))</f>
        <v>3.0000000000000004</v>
      </c>
      <c r="K17" s="41" t="str">
        <f t="shared" si="0"/>
        <v> </v>
      </c>
    </row>
    <row r="18" spans="4:11" ht="12.75">
      <c r="D18" s="39"/>
      <c r="E18" s="39"/>
      <c r="F18" s="39"/>
      <c r="G18" s="39"/>
      <c r="H18" s="40"/>
      <c r="I18" s="40"/>
      <c r="J18" s="40"/>
      <c r="K18" s="41" t="str">
        <f t="shared" si="0"/>
        <v> </v>
      </c>
    </row>
    <row r="19" spans="4:11" ht="12.75">
      <c r="D19" s="39"/>
      <c r="E19" s="39"/>
      <c r="F19" s="39"/>
      <c r="G19" s="39"/>
      <c r="H19" s="39"/>
      <c r="I19" s="40"/>
      <c r="J19" s="40"/>
      <c r="K19" s="41" t="str">
        <f t="shared" si="0"/>
        <v> </v>
      </c>
    </row>
    <row r="20" spans="4:11" ht="12.75">
      <c r="D20" s="39"/>
      <c r="E20" s="39"/>
      <c r="F20" s="39"/>
      <c r="G20" s="39"/>
      <c r="H20" s="39"/>
      <c r="I20" s="40"/>
      <c r="J20" s="40"/>
      <c r="K20" s="41" t="str">
        <f t="shared" si="0"/>
        <v> </v>
      </c>
    </row>
    <row r="21" spans="4:11" ht="12.75">
      <c r="D21" s="39"/>
      <c r="E21" s="39"/>
      <c r="F21" s="39"/>
      <c r="G21" s="39"/>
      <c r="H21" s="39"/>
      <c r="I21" s="40"/>
      <c r="J21" s="40"/>
      <c r="K21" s="41" t="str">
        <f t="shared" si="0"/>
        <v> </v>
      </c>
    </row>
    <row r="22" spans="4:11" ht="12.75">
      <c r="D22" s="39"/>
      <c r="E22" s="39"/>
      <c r="F22" s="39"/>
      <c r="G22" s="39"/>
      <c r="H22" s="39"/>
      <c r="I22" s="40"/>
      <c r="J22" s="40"/>
      <c r="K22" s="41" t="str">
        <f t="shared" si="0"/>
        <v> </v>
      </c>
    </row>
    <row r="23" spans="4:11" ht="12.75">
      <c r="D23" s="39"/>
      <c r="E23" s="39"/>
      <c r="F23" s="39"/>
      <c r="G23" s="39"/>
      <c r="H23" s="39"/>
      <c r="I23" s="40"/>
      <c r="J23" s="40"/>
      <c r="K23" s="41" t="str">
        <f t="shared" si="0"/>
        <v> </v>
      </c>
    </row>
    <row r="24" spans="4:11" ht="12.75">
      <c r="D24" s="37"/>
      <c r="E24" s="37"/>
      <c r="F24" s="37"/>
      <c r="G24" s="37"/>
      <c r="H24" s="37"/>
      <c r="I24" s="42" t="s">
        <v>27</v>
      </c>
      <c r="J24" s="40">
        <f>GEOMEAN(J14:J17)</f>
        <v>2.53546276418555</v>
      </c>
      <c r="K24" s="10">
        <f>MAX(J14:J23)</f>
        <v>3.571428571428571</v>
      </c>
    </row>
    <row r="26" spans="1:10" ht="12.75">
      <c r="A26" s="60"/>
      <c r="B26" s="60"/>
      <c r="C26" s="60"/>
      <c r="D26" s="38" t="s">
        <v>28</v>
      </c>
      <c r="E26" s="60"/>
      <c r="F26" s="60"/>
      <c r="G26" s="60"/>
      <c r="H26" s="60"/>
      <c r="I26" s="60"/>
      <c r="J26" s="60"/>
    </row>
    <row r="27" spans="1:10" ht="13.5" thickBot="1">
      <c r="A27" s="60"/>
      <c r="B27" s="61">
        <f>MAX(E28:H31)</f>
        <v>3.2732683535398857</v>
      </c>
      <c r="C27" s="60"/>
      <c r="D27" s="14" t="s">
        <v>39</v>
      </c>
      <c r="E27" s="47" t="s">
        <v>33</v>
      </c>
      <c r="F27" s="47" t="s">
        <v>34</v>
      </c>
      <c r="G27" s="47" t="s">
        <v>41</v>
      </c>
      <c r="H27" s="50" t="s">
        <v>36</v>
      </c>
      <c r="I27" s="60"/>
      <c r="J27" s="60"/>
    </row>
    <row r="28" spans="1:10" ht="14.25" thickBot="1" thickTop="1">
      <c r="A28" s="60"/>
      <c r="B28" s="61">
        <f>1/MIN(E28:H31)</f>
        <v>2.32379000772445</v>
      </c>
      <c r="C28" s="60"/>
      <c r="D28" s="47" t="s">
        <v>33</v>
      </c>
      <c r="E28" s="65"/>
      <c r="F28" s="21">
        <f>1/GEOMEAN(G14:G15)</f>
        <v>2.7664166758624398</v>
      </c>
      <c r="G28" s="66">
        <f>1/GEOMEAN(H14,G16)</f>
        <v>0.5091750772173157</v>
      </c>
      <c r="H28" s="66">
        <f>1/GEOMEAN(H15:H16)</f>
        <v>0.709929573971954</v>
      </c>
      <c r="I28" s="60"/>
      <c r="J28" s="60"/>
    </row>
    <row r="29" spans="1:10" ht="14.25" thickBot="1" thickTop="1">
      <c r="A29" s="67" t="s">
        <v>29</v>
      </c>
      <c r="B29" s="61">
        <f>MAX(B27:B28)</f>
        <v>3.2732683535398857</v>
      </c>
      <c r="C29" s="60"/>
      <c r="D29" s="47" t="s">
        <v>34</v>
      </c>
      <c r="E29" s="68"/>
      <c r="F29" s="65"/>
      <c r="G29" s="66">
        <f>1/GEOMEAN(G14,G17)</f>
        <v>0.8451542547285166</v>
      </c>
      <c r="H29" s="66">
        <f>1/GEOMEAN(G15,H17)</f>
        <v>3.2732683535398857</v>
      </c>
      <c r="I29" s="60"/>
      <c r="J29" s="60"/>
    </row>
    <row r="30" spans="1:10" ht="14.25" thickBot="1" thickTop="1">
      <c r="A30" s="60"/>
      <c r="B30" s="60"/>
      <c r="C30" s="60"/>
      <c r="D30" s="47" t="s">
        <v>41</v>
      </c>
      <c r="E30" s="68"/>
      <c r="F30" s="68"/>
      <c r="G30" s="65"/>
      <c r="H30" s="69">
        <f>1/GEOMEAN(G16:G17)</f>
        <v>0.4303314829119352</v>
      </c>
      <c r="I30" s="60"/>
      <c r="J30" s="60"/>
    </row>
    <row r="31" spans="1:10" ht="14.25" thickBot="1" thickTop="1">
      <c r="A31" s="60"/>
      <c r="B31" s="60"/>
      <c r="C31" s="60"/>
      <c r="D31" s="50" t="s">
        <v>36</v>
      </c>
      <c r="E31" s="71"/>
      <c r="F31" s="71"/>
      <c r="G31" s="72"/>
      <c r="H31" s="48"/>
      <c r="I31" s="60"/>
      <c r="J31" s="60"/>
    </row>
    <row r="32" spans="1:10" ht="13.5" thickTop="1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4:8" ht="13.5" thickBot="1">
      <c r="D33" s="14" t="s">
        <v>39</v>
      </c>
      <c r="E33" s="47" t="s">
        <v>33</v>
      </c>
      <c r="F33" s="47" t="s">
        <v>34</v>
      </c>
      <c r="G33" s="47" t="s">
        <v>41</v>
      </c>
      <c r="H33" s="50" t="s">
        <v>36</v>
      </c>
    </row>
    <row r="34" spans="4:8" ht="14.25" thickBot="1" thickTop="1">
      <c r="D34" s="47" t="s">
        <v>33</v>
      </c>
      <c r="E34" s="65"/>
      <c r="F34" s="21">
        <f>IF(ABS(LN(F28))=LN($B$29),F28*F4,)</f>
        <v>0</v>
      </c>
      <c r="G34" s="21">
        <f>IF(ABS(LN(G28))=LN($B$29),G28*G4,)</f>
        <v>0</v>
      </c>
      <c r="H34" s="21">
        <f>IF(ABS(LN(H28))=LN($B$29),H28*H4,)</f>
        <v>0</v>
      </c>
    </row>
    <row r="35" spans="4:8" ht="14.25" thickBot="1" thickTop="1">
      <c r="D35" s="47" t="s">
        <v>34</v>
      </c>
      <c r="E35" s="68"/>
      <c r="F35" s="65"/>
      <c r="G35" s="21">
        <f>IF(ABS(LN(G29))=LN($B$29),G29*G5,)</f>
        <v>0</v>
      </c>
      <c r="H35" s="21">
        <f>IF(ABS(LN(H29))=LN($B$29),H29*H5,)</f>
        <v>22.9128784747792</v>
      </c>
    </row>
    <row r="36" spans="4:8" ht="14.25" thickBot="1" thickTop="1">
      <c r="D36" s="47" t="s">
        <v>41</v>
      </c>
      <c r="E36" s="68"/>
      <c r="F36" s="68"/>
      <c r="G36" s="65"/>
      <c r="H36" s="21">
        <f>IF(ABS(LN(H30))=LN($B$29),H30*H6,)</f>
        <v>0</v>
      </c>
    </row>
    <row r="37" spans="4:8" ht="14.25" thickBot="1" thickTop="1">
      <c r="D37" s="50" t="s">
        <v>36</v>
      </c>
      <c r="E37" s="71"/>
      <c r="F37" s="71"/>
      <c r="G37" s="72"/>
      <c r="H37" s="48"/>
    </row>
    <row r="38" ht="13.5" thickTop="1"/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Informaatikainstituut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Tarmo Veskioja</dc:creator>
  <cp:keywords/>
  <dc:description/>
  <cp:lastModifiedBy>Tarmo Veskioja</cp:lastModifiedBy>
  <cp:lastPrinted>2000-09-26T06:30:01Z</cp:lastPrinted>
  <dcterms:created xsi:type="dcterms:W3CDTF">2000-07-18T10:08:43Z</dcterms:created>
  <dcterms:modified xsi:type="dcterms:W3CDTF">2018-11-19T11:56:49Z</dcterms:modified>
  <cp:category/>
  <cp:version/>
  <cp:contentType/>
  <cp:contentStatus/>
</cp:coreProperties>
</file>