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2"/>
  </bookViews>
  <sheets>
    <sheet name="CIjuh" sheetId="1" r:id="rId1"/>
    <sheet name="Kool_otse" sheetId="2" r:id="rId2"/>
    <sheet name="Kool" sheetId="3" r:id="rId3"/>
    <sheet name="kvaliteet" sheetId="4" r:id="rId4"/>
    <sheet name="kulutused" sheetId="5" r:id="rId5"/>
    <sheet name="kaugus" sheetId="6" r:id="rId6"/>
    <sheet name="Lõpptabel" sheetId="7" r:id="rId7"/>
  </sheets>
  <definedNames>
    <definedName name="_xlnm.Print_Area" localSheetId="4">'kulutused'!$A$1:$J$32</definedName>
    <definedName name="veerge" localSheetId="5">'kaugus'!$B$1</definedName>
    <definedName name="veerge" localSheetId="1">'Kool_otse'!$B$1</definedName>
    <definedName name="veerge" localSheetId="4">'kulutused'!$B$1</definedName>
    <definedName name="veerge" localSheetId="3">'kvaliteet'!$B$1</definedName>
    <definedName name="veerge">'Kool'!$B$1</definedName>
  </definedNames>
  <calcPr fullCalcOnLoad="1"/>
</workbook>
</file>

<file path=xl/sharedStrings.xml><?xml version="1.0" encoding="utf-8"?>
<sst xmlns="http://schemas.openxmlformats.org/spreadsheetml/2006/main" count="269" uniqueCount="32">
  <si>
    <t>n</t>
  </si>
  <si>
    <t>juhuslik CI</t>
  </si>
  <si>
    <t>Veerge</t>
  </si>
  <si>
    <t>Maksimaalne omaväärtus:</t>
  </si>
  <si>
    <t>Kooskõlaindeks (CI):</t>
  </si>
  <si>
    <t>Kriteerium</t>
  </si>
  <si>
    <t>Kvaliteet</t>
  </si>
  <si>
    <t>Kulutused</t>
  </si>
  <si>
    <t>Kaugus</t>
  </si>
  <si>
    <t>geom.kesk.</t>
  </si>
  <si>
    <t>norm.kaal</t>
  </si>
  <si>
    <t>Juhuslike maatriksite CI:</t>
  </si>
  <si>
    <t>Aij  *</t>
  </si>
  <si>
    <t>Ajk  /</t>
  </si>
  <si>
    <t>Aik</t>
  </si>
  <si>
    <t>= 1</t>
  </si>
  <si>
    <t>Kolmikud</t>
  </si>
  <si>
    <t>logaritm</t>
  </si>
  <si>
    <t>Kolmiku viga kordades</t>
  </si>
  <si>
    <t>Erinevuste summa</t>
  </si>
  <si>
    <t>Kool</t>
  </si>
  <si>
    <t>A</t>
  </si>
  <si>
    <t>B</t>
  </si>
  <si>
    <t>C</t>
  </si>
  <si>
    <t>D</t>
  </si>
  <si>
    <t>pöördväärtus</t>
  </si>
  <si>
    <t>Kolmikute vigade geom. keskmine</t>
  </si>
  <si>
    <t>Vea vähendamiseks korruta algse tabeli arv leitud arvuga</t>
  </si>
  <si>
    <t>Suurim viga :</t>
  </si>
  <si>
    <t>Kogukaal</t>
  </si>
  <si>
    <t>Osakaal</t>
  </si>
  <si>
    <t>Suhteline kooskõlaindeks: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</si>
</sst>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#\ 0.000"/>
    <numFmt numFmtId="174" formatCode="0.0%"/>
    <numFmt numFmtId="175" formatCode="#,##0.00\ &quot;kr&quot;"/>
    <numFmt numFmtId="176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2" fontId="0" fillId="0" borderId="0" xfId="0" applyNumberFormat="1" applyFont="1" applyFill="1" applyBorder="1" applyAlignment="1">
      <alignment/>
    </xf>
    <xf numFmtId="12" fontId="0" fillId="0" borderId="0" xfId="0" applyNumberFormat="1" applyFont="1" applyBorder="1" applyAlignment="1">
      <alignment/>
    </xf>
    <xf numFmtId="1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55" applyFont="1">
      <alignment/>
      <protection/>
    </xf>
    <xf numFmtId="173" fontId="0" fillId="0" borderId="0" xfId="55" applyNumberFormat="1">
      <alignment/>
      <protection/>
    </xf>
    <xf numFmtId="172" fontId="1" fillId="0" borderId="0" xfId="55" applyNumberFormat="1" applyFont="1">
      <alignment/>
      <protection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2" fontId="0" fillId="34" borderId="11" xfId="0" applyNumberFormat="1" applyFill="1" applyBorder="1" applyAlignment="1">
      <alignment/>
    </xf>
    <xf numFmtId="12" fontId="0" fillId="35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2" fontId="0" fillId="35" borderId="11" xfId="0" applyNumberFormat="1" applyFill="1" applyBorder="1" applyAlignment="1">
      <alignment/>
    </xf>
    <xf numFmtId="12" fontId="0" fillId="37" borderId="12" xfId="0" applyNumberFormat="1" applyFill="1" applyBorder="1" applyAlignment="1">
      <alignment/>
    </xf>
    <xf numFmtId="12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4" fillId="0" borderId="0" xfId="55" applyNumberFormat="1" applyFont="1">
      <alignment/>
      <protection/>
    </xf>
    <xf numFmtId="172" fontId="5" fillId="0" borderId="0" xfId="55" applyNumberFormat="1" applyFont="1">
      <alignment/>
      <protection/>
    </xf>
    <xf numFmtId="1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55">
      <alignment/>
      <protection/>
    </xf>
    <xf numFmtId="0" fontId="1" fillId="0" borderId="0" xfId="0" applyFont="1" applyAlignment="1">
      <alignment/>
    </xf>
    <xf numFmtId="12" fontId="0" fillId="0" borderId="0" xfId="55" applyNumberFormat="1">
      <alignment/>
      <protection/>
    </xf>
    <xf numFmtId="172" fontId="0" fillId="0" borderId="0" xfId="55" applyNumberFormat="1">
      <alignment/>
      <protection/>
    </xf>
    <xf numFmtId="0" fontId="4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12" fontId="0" fillId="0" borderId="0" xfId="0" applyNumberFormat="1" applyFill="1" applyBorder="1" applyAlignment="1">
      <alignment/>
    </xf>
    <xf numFmtId="172" fontId="1" fillId="33" borderId="0" xfId="55" applyNumberFormat="1" applyFont="1" applyFill="1">
      <alignment/>
      <protection/>
    </xf>
    <xf numFmtId="12" fontId="0" fillId="34" borderId="11" xfId="0" applyNumberFormat="1" applyFill="1" applyBorder="1" applyAlignment="1">
      <alignment horizontal="right"/>
    </xf>
    <xf numFmtId="12" fontId="0" fillId="35" borderId="12" xfId="0" applyNumberFormat="1" applyFill="1" applyBorder="1" applyAlignment="1">
      <alignment horizontal="center"/>
    </xf>
    <xf numFmtId="12" fontId="0" fillId="35" borderId="11" xfId="0" applyNumberFormat="1" applyFill="1" applyBorder="1" applyAlignment="1">
      <alignment horizontal="right"/>
    </xf>
    <xf numFmtId="172" fontId="0" fillId="37" borderId="12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2" fontId="0" fillId="35" borderId="18" xfId="0" applyNumberFormat="1" applyFill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38" borderId="19" xfId="0" applyNumberFormat="1" applyFill="1" applyBorder="1" applyAlignment="1">
      <alignment/>
    </xf>
    <xf numFmtId="172" fontId="0" fillId="0" borderId="20" xfId="0" applyNumberFormat="1" applyBorder="1" applyAlignment="1">
      <alignment/>
    </xf>
    <xf numFmtId="12" fontId="0" fillId="0" borderId="18" xfId="0" applyNumberFormat="1" applyBorder="1" applyAlignment="1">
      <alignment/>
    </xf>
    <xf numFmtId="1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2" fontId="0" fillId="34" borderId="11" xfId="0" applyNumberFormat="1" applyFont="1" applyFill="1" applyBorder="1" applyAlignment="1">
      <alignment horizontal="right"/>
    </xf>
    <xf numFmtId="12" fontId="0" fillId="35" borderId="12" xfId="0" applyNumberFormat="1" applyFont="1" applyFill="1" applyBorder="1" applyAlignment="1">
      <alignment horizontal="center"/>
    </xf>
    <xf numFmtId="12" fontId="0" fillId="35" borderId="11" xfId="0" applyNumberFormat="1" applyFont="1" applyFill="1" applyBorder="1" applyAlignment="1">
      <alignment horizontal="right"/>
    </xf>
    <xf numFmtId="12" fontId="0" fillId="37" borderId="12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/>
    </xf>
    <xf numFmtId="12" fontId="0" fillId="35" borderId="18" xfId="0" applyNumberFormat="1" applyFont="1" applyFill="1" applyBorder="1" applyAlignment="1">
      <alignment horizontal="right"/>
    </xf>
    <xf numFmtId="12" fontId="0" fillId="0" borderId="19" xfId="0" applyNumberFormat="1" applyFont="1" applyBorder="1" applyAlignment="1">
      <alignment/>
    </xf>
    <xf numFmtId="12" fontId="0" fillId="0" borderId="19" xfId="0" applyNumberFormat="1" applyFont="1" applyFill="1" applyBorder="1" applyAlignment="1">
      <alignment/>
    </xf>
    <xf numFmtId="12" fontId="0" fillId="38" borderId="19" xfId="0" applyNumberFormat="1" applyFont="1" applyFill="1" applyBorder="1" applyAlignment="1">
      <alignment/>
    </xf>
    <xf numFmtId="173" fontId="0" fillId="0" borderId="0" xfId="55" applyNumberFormat="1" applyFont="1">
      <alignment/>
      <protection/>
    </xf>
    <xf numFmtId="12" fontId="0" fillId="0" borderId="0" xfId="0" applyNumberFormat="1" applyFont="1" applyAlignment="1">
      <alignment/>
    </xf>
    <xf numFmtId="12" fontId="0" fillId="34" borderId="21" xfId="0" applyNumberFormat="1" applyFont="1" applyFill="1" applyBorder="1" applyAlignment="1">
      <alignment horizontal="right"/>
    </xf>
    <xf numFmtId="12" fontId="0" fillId="35" borderId="21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12" fontId="0" fillId="35" borderId="22" xfId="0" applyNumberFormat="1" applyFont="1" applyFill="1" applyBorder="1" applyAlignment="1">
      <alignment horizontal="right"/>
    </xf>
    <xf numFmtId="13" fontId="0" fillId="37" borderId="23" xfId="0" applyNumberFormat="1" applyFont="1" applyFill="1" applyBorder="1" applyAlignment="1">
      <alignment/>
    </xf>
    <xf numFmtId="13" fontId="0" fillId="39" borderId="23" xfId="0" applyNumberFormat="1" applyFont="1" applyFill="1" applyBorder="1" applyAlignment="1">
      <alignment/>
    </xf>
    <xf numFmtId="13" fontId="0" fillId="36" borderId="23" xfId="0" applyNumberFormat="1" applyFont="1" applyFill="1" applyBorder="1" applyAlignment="1">
      <alignment/>
    </xf>
    <xf numFmtId="13" fontId="0" fillId="40" borderId="23" xfId="0" applyNumberFormat="1" applyFont="1" applyFill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4" xfId="0" applyNumberFormat="1" applyFont="1" applyBorder="1" applyAlignment="1">
      <alignment horizontal="left"/>
    </xf>
    <xf numFmtId="13" fontId="0" fillId="0" borderId="12" xfId="0" applyNumberFormat="1" applyFont="1" applyBorder="1" applyAlignment="1">
      <alignment/>
    </xf>
    <xf numFmtId="13" fontId="0" fillId="37" borderId="12" xfId="0" applyNumberFormat="1" applyFont="1" applyFill="1" applyBorder="1" applyAlignment="1">
      <alignment/>
    </xf>
    <xf numFmtId="13" fontId="0" fillId="41" borderId="12" xfId="0" applyNumberFormat="1" applyFont="1" applyFill="1" applyBorder="1" applyAlignment="1">
      <alignment/>
    </xf>
    <xf numFmtId="13" fontId="0" fillId="33" borderId="12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 horizontal="left"/>
    </xf>
    <xf numFmtId="13" fontId="0" fillId="35" borderId="12" xfId="0" applyNumberFormat="1" applyFont="1" applyFill="1" applyBorder="1" applyAlignment="1">
      <alignment/>
    </xf>
    <xf numFmtId="13" fontId="0" fillId="0" borderId="19" xfId="0" applyNumberFormat="1" applyFont="1" applyBorder="1" applyAlignment="1">
      <alignment/>
    </xf>
    <xf numFmtId="13" fontId="0" fillId="0" borderId="19" xfId="0" applyNumberFormat="1" applyFont="1" applyFill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 horizontal="left"/>
    </xf>
    <xf numFmtId="12" fontId="0" fillId="0" borderId="18" xfId="0" applyNumberFormat="1" applyFont="1" applyBorder="1" applyAlignment="1">
      <alignment/>
    </xf>
    <xf numFmtId="12" fontId="0" fillId="0" borderId="16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55" applyFont="1">
      <alignment/>
      <protection/>
    </xf>
    <xf numFmtId="172" fontId="0" fillId="39" borderId="0" xfId="55" applyNumberFormat="1" applyFont="1" applyFill="1">
      <alignment/>
      <protection/>
    </xf>
    <xf numFmtId="172" fontId="0" fillId="41" borderId="0" xfId="55" applyNumberFormat="1" applyFont="1" applyFill="1">
      <alignment/>
      <protection/>
    </xf>
    <xf numFmtId="172" fontId="0" fillId="36" borderId="0" xfId="55" applyNumberFormat="1" applyFont="1" applyFill="1">
      <alignment/>
      <protection/>
    </xf>
    <xf numFmtId="172" fontId="0" fillId="0" borderId="0" xfId="55" applyNumberFormat="1" applyFont="1">
      <alignment/>
      <protection/>
    </xf>
    <xf numFmtId="172" fontId="0" fillId="33" borderId="0" xfId="55" applyNumberFormat="1" applyFont="1" applyFill="1">
      <alignment/>
      <protection/>
    </xf>
    <xf numFmtId="172" fontId="0" fillId="40" borderId="0" xfId="55" applyNumberFormat="1" applyFont="1" applyFill="1">
      <alignment/>
      <protection/>
    </xf>
    <xf numFmtId="172" fontId="0" fillId="35" borderId="0" xfId="55" applyNumberFormat="1" applyFont="1" applyFill="1">
      <alignment/>
      <protection/>
    </xf>
    <xf numFmtId="12" fontId="0" fillId="0" borderId="0" xfId="55" applyNumberFormat="1" applyFont="1">
      <alignment/>
      <protection/>
    </xf>
    <xf numFmtId="173" fontId="0" fillId="0" borderId="0" xfId="55" applyNumberFormat="1" applyFont="1" applyAlignment="1">
      <alignment horizontal="left"/>
      <protection/>
    </xf>
    <xf numFmtId="12" fontId="0" fillId="0" borderId="12" xfId="0" applyNumberFormat="1" applyFill="1" applyBorder="1" applyAlignment="1">
      <alignment/>
    </xf>
    <xf numFmtId="12" fontId="0" fillId="0" borderId="19" xfId="0" applyNumberFormat="1" applyBorder="1" applyAlignment="1">
      <alignment/>
    </xf>
    <xf numFmtId="12" fontId="0" fillId="0" borderId="19" xfId="0" applyNumberFormat="1" applyFill="1" applyBorder="1" applyAlignment="1">
      <alignment/>
    </xf>
    <xf numFmtId="12" fontId="0" fillId="38" borderId="19" xfId="0" applyNumberFormat="1" applyFill="1" applyBorder="1" applyAlignment="1">
      <alignment/>
    </xf>
    <xf numFmtId="12" fontId="0" fillId="0" borderId="18" xfId="0" applyNumberFormat="1" applyFill="1" applyBorder="1" applyAlignment="1">
      <alignment/>
    </xf>
    <xf numFmtId="12" fontId="0" fillId="0" borderId="20" xfId="0" applyNumberFormat="1" applyFill="1" applyBorder="1" applyAlignment="1">
      <alignment/>
    </xf>
    <xf numFmtId="0" fontId="0" fillId="0" borderId="25" xfId="0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0" fillId="0" borderId="26" xfId="0" applyBorder="1" applyAlignment="1">
      <alignment/>
    </xf>
    <xf numFmtId="12" fontId="0" fillId="0" borderId="25" xfId="0" applyNumberFormat="1" applyFill="1" applyBorder="1" applyAlignment="1">
      <alignment horizontal="center"/>
    </xf>
    <xf numFmtId="172" fontId="0" fillId="0" borderId="18" xfId="0" applyNumberFormat="1" applyFill="1" applyBorder="1" applyAlignment="1">
      <alignment/>
    </xf>
    <xf numFmtId="172" fontId="0" fillId="0" borderId="26" xfId="0" applyNumberFormat="1" applyBorder="1" applyAlignment="1">
      <alignment/>
    </xf>
    <xf numFmtId="172" fontId="6" fillId="0" borderId="0" xfId="0" applyNumberFormat="1" applyFont="1" applyAlignment="1">
      <alignment/>
    </xf>
    <xf numFmtId="12" fontId="0" fillId="0" borderId="26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27" xfId="0" applyBorder="1" applyAlignment="1">
      <alignment horizontal="center"/>
    </xf>
    <xf numFmtId="172" fontId="0" fillId="0" borderId="27" xfId="0" applyNumberFormat="1" applyBorder="1" applyAlignment="1">
      <alignment/>
    </xf>
    <xf numFmtId="172" fontId="0" fillId="0" borderId="0" xfId="0" applyNumberFormat="1" applyAlignment="1">
      <alignment/>
    </xf>
    <xf numFmtId="1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2" fontId="1" fillId="0" borderId="28" xfId="0" applyNumberFormat="1" applyFont="1" applyBorder="1" applyAlignment="1">
      <alignment horizontal="center"/>
    </xf>
    <xf numFmtId="12" fontId="1" fillId="0" borderId="29" xfId="0" applyNumberFormat="1" applyFont="1" applyBorder="1" applyAlignment="1">
      <alignment horizontal="center"/>
    </xf>
    <xf numFmtId="12" fontId="1" fillId="0" borderId="30" xfId="0" applyNumberFormat="1" applyFont="1" applyBorder="1" applyAlignment="1">
      <alignment horizontal="center"/>
    </xf>
    <xf numFmtId="12" fontId="1" fillId="0" borderId="31" xfId="0" applyNumberFormat="1" applyFont="1" applyBorder="1" applyAlignment="1">
      <alignment horizontal="center"/>
    </xf>
    <xf numFmtId="12" fontId="1" fillId="0" borderId="0" xfId="0" applyNumberFormat="1" applyFont="1" applyBorder="1" applyAlignment="1">
      <alignment horizontal="center"/>
    </xf>
    <xf numFmtId="12" fontId="1" fillId="0" borderId="32" xfId="0" applyNumberFormat="1" applyFont="1" applyBorder="1" applyAlignment="1">
      <alignment horizontal="center"/>
    </xf>
    <xf numFmtId="12" fontId="1" fillId="0" borderId="33" xfId="0" applyNumberFormat="1" applyFont="1" applyBorder="1" applyAlignment="1">
      <alignment horizontal="center"/>
    </xf>
    <xf numFmtId="12" fontId="1" fillId="0" borderId="34" xfId="0" applyNumberFormat="1" applyFont="1" applyBorder="1" applyAlignment="1">
      <alignment horizontal="center"/>
    </xf>
    <xf numFmtId="12" fontId="1" fillId="0" borderId="3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aty_meeto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5.8515625" style="0" customWidth="1"/>
    <col min="2" max="2" width="10.140625" style="0" customWidth="1"/>
    <col min="4" max="4" width="9.57421875" style="0" customWidth="1"/>
    <col min="5" max="5" width="10.140625" style="0" customWidth="1"/>
    <col min="6" max="6" width="11.57421875" style="0" customWidth="1"/>
    <col min="7" max="7" width="11.00390625" style="0" customWidth="1"/>
    <col min="8" max="9" width="10.00390625" style="0" customWidth="1"/>
  </cols>
  <sheetData>
    <row r="1" spans="1:10" s="3" customFormat="1" ht="21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12.75">
      <c r="A2" s="1"/>
      <c r="B2" s="1"/>
      <c r="C2" s="1"/>
      <c r="D2" s="1"/>
      <c r="E2" s="1"/>
      <c r="F2" s="1"/>
      <c r="G2" s="1"/>
      <c r="H2" s="1"/>
      <c r="I2" s="4"/>
      <c r="J2" s="5"/>
    </row>
    <row r="3" spans="1:10" s="3" customFormat="1" ht="12.75">
      <c r="A3" s="1"/>
      <c r="B3" s="1"/>
      <c r="C3" s="1"/>
      <c r="D3" s="1"/>
      <c r="E3" s="1"/>
      <c r="F3" s="1"/>
      <c r="G3" s="1"/>
      <c r="H3" s="1"/>
      <c r="I3" s="4"/>
      <c r="J3" s="5"/>
    </row>
    <row r="4" spans="1:10" s="3" customFormat="1" ht="12.75">
      <c r="A4" s="1"/>
      <c r="B4" s="1"/>
      <c r="C4" s="1"/>
      <c r="D4" s="1"/>
      <c r="E4" s="1"/>
      <c r="F4" s="1"/>
      <c r="G4" s="1"/>
      <c r="H4" s="1"/>
      <c r="I4" s="4"/>
      <c r="J4" s="5"/>
    </row>
    <row r="5" spans="1:10" s="3" customFormat="1" ht="12.75">
      <c r="A5" s="1"/>
      <c r="B5" s="1"/>
      <c r="C5" s="1"/>
      <c r="D5" s="1"/>
      <c r="E5" s="1"/>
      <c r="F5" s="1"/>
      <c r="G5" s="1"/>
      <c r="H5" s="1"/>
      <c r="I5" s="4"/>
      <c r="J5" s="5"/>
    </row>
    <row r="6" spans="1:10" s="3" customFormat="1" ht="12.75">
      <c r="A6" s="1"/>
      <c r="B6" s="1"/>
      <c r="C6" s="1"/>
      <c r="D6" s="1"/>
      <c r="E6" s="1"/>
      <c r="F6" s="1"/>
      <c r="G6" s="1"/>
      <c r="H6" s="1"/>
      <c r="I6" s="4"/>
      <c r="J6" s="5"/>
    </row>
    <row r="7" spans="1:10" s="3" customFormat="1" ht="12.75">
      <c r="A7" s="1"/>
      <c r="B7" s="1"/>
      <c r="C7" s="1"/>
      <c r="D7" s="1"/>
      <c r="E7" s="1"/>
      <c r="F7" s="1"/>
      <c r="G7" s="1"/>
      <c r="H7" s="1"/>
      <c r="I7" s="4"/>
      <c r="J7" s="5"/>
    </row>
    <row r="8" spans="1:10" s="3" customFormat="1" ht="12.75">
      <c r="A8" s="1"/>
      <c r="B8" s="1"/>
      <c r="C8" s="1"/>
      <c r="D8" s="1"/>
      <c r="E8" s="1"/>
      <c r="F8" s="1"/>
      <c r="G8" s="1"/>
      <c r="H8" s="1"/>
      <c r="I8" s="4"/>
      <c r="J8" s="5"/>
    </row>
    <row r="9" spans="1:10" ht="12.75">
      <c r="A9" s="6"/>
      <c r="B9" s="4"/>
      <c r="C9" s="4"/>
      <c r="D9" s="4"/>
      <c r="E9" s="4"/>
      <c r="F9" s="4"/>
      <c r="G9" s="4"/>
      <c r="H9" s="4"/>
      <c r="I9" s="4"/>
      <c r="J9" s="5"/>
    </row>
    <row r="10" spans="1:10" ht="12.75">
      <c r="A10" s="7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8"/>
      <c r="I12" s="7"/>
      <c r="J12" s="7"/>
    </row>
    <row r="17" spans="4:5" ht="12.75">
      <c r="D17" t="s">
        <v>0</v>
      </c>
      <c r="E17" t="s">
        <v>1</v>
      </c>
    </row>
    <row r="18" spans="4:5" ht="12.75">
      <c r="D18">
        <v>1</v>
      </c>
      <c r="E18">
        <v>0</v>
      </c>
    </row>
    <row r="19" spans="4:5" ht="12.75">
      <c r="D19">
        <v>2</v>
      </c>
      <c r="E19">
        <v>0</v>
      </c>
    </row>
    <row r="20" spans="4:5" ht="12.75">
      <c r="D20">
        <v>3</v>
      </c>
      <c r="E20">
        <v>0.58</v>
      </c>
    </row>
    <row r="21" spans="4:5" ht="12.75">
      <c r="D21">
        <v>4</v>
      </c>
      <c r="E21">
        <v>0.9</v>
      </c>
    </row>
    <row r="22" spans="4:5" ht="12.75">
      <c r="D22">
        <v>5</v>
      </c>
      <c r="E22">
        <v>1.12</v>
      </c>
    </row>
    <row r="23" spans="4:5" ht="12.75">
      <c r="D23">
        <v>6</v>
      </c>
      <c r="E23">
        <v>1.27</v>
      </c>
    </row>
    <row r="24" spans="4:5" ht="12.75">
      <c r="D24">
        <v>7</v>
      </c>
      <c r="E24">
        <v>1.32</v>
      </c>
    </row>
    <row r="25" spans="4:5" ht="12.75">
      <c r="D25">
        <v>8</v>
      </c>
      <c r="E25">
        <v>1.41</v>
      </c>
    </row>
    <row r="26" spans="4:5" ht="12.75">
      <c r="D26">
        <v>9</v>
      </c>
      <c r="E26">
        <v>1.45</v>
      </c>
    </row>
    <row r="27" spans="4:5" ht="12.75">
      <c r="D27">
        <v>10</v>
      </c>
      <c r="E27">
        <v>1.49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5.57421875" style="0" bestFit="1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9" max="9" width="10.2812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4.197287401503583</v>
      </c>
      <c r="C2" s="11"/>
    </row>
    <row r="3" spans="1:16" s="3" customFormat="1" ht="13.5" thickBot="1">
      <c r="A3" s="11" t="s">
        <v>4</v>
      </c>
      <c r="B3" s="13">
        <f>(B2-veerge)/(veerge-1)</f>
        <v>0.06576246716786087</v>
      </c>
      <c r="C3" s="11"/>
      <c r="D3" s="45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16" t="s">
        <v>9</v>
      </c>
      <c r="J3" s="17" t="s">
        <v>10</v>
      </c>
      <c r="K3"/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21</v>
      </c>
      <c r="E4" s="48">
        <v>1</v>
      </c>
      <c r="F4" s="21">
        <v>3</v>
      </c>
      <c r="G4" s="21">
        <v>3</v>
      </c>
      <c r="H4" s="21">
        <v>3</v>
      </c>
      <c r="I4" s="21">
        <f>GEOMEAN($E4:H4)</f>
        <v>2.2795070569547775</v>
      </c>
      <c r="J4" s="22">
        <f>I4/$I$8</f>
        <v>0.4798677730975659</v>
      </c>
      <c r="L4" s="3" t="s">
        <v>21</v>
      </c>
      <c r="M4" s="3">
        <v>1</v>
      </c>
      <c r="N4" s="3">
        <v>3</v>
      </c>
      <c r="O4" s="3">
        <v>7</v>
      </c>
      <c r="P4" s="3">
        <v>3</v>
      </c>
    </row>
    <row r="5" spans="1:16" s="3" customFormat="1" ht="14.25" thickBot="1" thickTop="1">
      <c r="A5" s="11" t="s">
        <v>31</v>
      </c>
      <c r="B5" s="11">
        <f>B3/B4</f>
        <v>0.07306940796428986</v>
      </c>
      <c r="C5" s="11"/>
      <c r="D5" s="47" t="s">
        <v>22</v>
      </c>
      <c r="E5" s="21">
        <f>1/F4</f>
        <v>0.3333333333333333</v>
      </c>
      <c r="F5" s="48">
        <v>1</v>
      </c>
      <c r="G5" s="21">
        <v>3</v>
      </c>
      <c r="H5" s="21">
        <v>3</v>
      </c>
      <c r="I5" s="21">
        <f>GEOMEAN($E5:H5)</f>
        <v>1.3160740129524926</v>
      </c>
      <c r="J5" s="22">
        <f>I5/$I$8</f>
        <v>0.277051787973306</v>
      </c>
      <c r="L5" s="3" t="s">
        <v>22</v>
      </c>
      <c r="M5" s="3">
        <v>0.3333333333333333</v>
      </c>
      <c r="N5" s="3">
        <v>1</v>
      </c>
      <c r="O5" s="3">
        <v>4</v>
      </c>
      <c r="P5" s="3">
        <v>2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23</v>
      </c>
      <c r="E6" s="21">
        <f>1/G4</f>
        <v>0.3333333333333333</v>
      </c>
      <c r="F6" s="21">
        <f>1/G5</f>
        <v>0.3333333333333333</v>
      </c>
      <c r="G6" s="48">
        <v>1</v>
      </c>
      <c r="H6" s="49">
        <v>1</v>
      </c>
      <c r="I6" s="21">
        <f>GEOMEAN($E6:H6)</f>
        <v>0.5773502691896257</v>
      </c>
      <c r="J6" s="22">
        <f>I6/$I$8</f>
        <v>0.12154021946456395</v>
      </c>
      <c r="L6" s="3" t="s">
        <v>23</v>
      </c>
      <c r="M6" s="3">
        <v>0.14285714285714285</v>
      </c>
      <c r="N6" s="3">
        <v>0.25</v>
      </c>
      <c r="O6" s="3">
        <v>1</v>
      </c>
      <c r="P6" s="3">
        <v>0.5</v>
      </c>
    </row>
    <row r="7" spans="1:16" s="3" customFormat="1" ht="13.5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24</v>
      </c>
      <c r="E7" s="51">
        <f>1/H4</f>
        <v>0.3333333333333333</v>
      </c>
      <c r="F7" s="51">
        <f>1/H5</f>
        <v>0.3333333333333333</v>
      </c>
      <c r="G7" s="52">
        <f>1/H6</f>
        <v>1</v>
      </c>
      <c r="H7" s="53">
        <v>1</v>
      </c>
      <c r="I7" s="51">
        <f>GEOMEAN($E7:H7)</f>
        <v>0.5773502691896257</v>
      </c>
      <c r="J7" s="54">
        <f>I7/$I$8</f>
        <v>0.12154021946456395</v>
      </c>
      <c r="L7" s="3" t="s">
        <v>24</v>
      </c>
      <c r="M7" s="3">
        <v>0.3333333333333333</v>
      </c>
      <c r="N7" s="3">
        <v>0.5</v>
      </c>
      <c r="O7" s="3">
        <v>2</v>
      </c>
      <c r="P7" s="3">
        <v>1</v>
      </c>
    </row>
    <row r="8" spans="4:10" s="3" customFormat="1" ht="12.75">
      <c r="D8" s="55"/>
      <c r="E8" s="51">
        <f>SUM(E$4:E7)</f>
        <v>1.9999999999999998</v>
      </c>
      <c r="F8" s="51">
        <f>SUM(F$4:F7)</f>
        <v>4.666666666666666</v>
      </c>
      <c r="G8" s="51">
        <f>SUM(G$4:G7)</f>
        <v>8</v>
      </c>
      <c r="H8" s="51">
        <f>SUM(H$4:H7)</f>
        <v>8</v>
      </c>
      <c r="I8" s="51">
        <f>SUM(I$4:I7)</f>
        <v>4.750281608286523</v>
      </c>
      <c r="J8" s="54">
        <f>SUM(J$4:J7)</f>
        <v>0.9999999999999998</v>
      </c>
    </row>
    <row r="9" spans="1:10" s="3" customFormat="1" ht="12.75">
      <c r="A9"/>
      <c r="B9"/>
      <c r="C9"/>
      <c r="D9" s="56"/>
      <c r="E9" s="31">
        <f>E8*J4</f>
        <v>0.9597355461951317</v>
      </c>
      <c r="F9" s="31">
        <f>F8*J5</f>
        <v>1.2929083438754279</v>
      </c>
      <c r="G9" s="31">
        <f>G8*J6</f>
        <v>0.9723217557165116</v>
      </c>
      <c r="H9" s="31">
        <f>H8*J7</f>
        <v>0.9723217557165116</v>
      </c>
      <c r="I9" s="28">
        <f>SUM($E9:H9)</f>
        <v>4.197287401503583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12</v>
      </c>
      <c r="E12" s="35" t="s">
        <v>13</v>
      </c>
      <c r="F12" s="35" t="s">
        <v>14</v>
      </c>
      <c r="G12" s="36" t="s">
        <v>15</v>
      </c>
      <c r="H12" t="s">
        <v>25</v>
      </c>
    </row>
    <row r="13" spans="4:10" ht="12.75">
      <c r="D13" s="37"/>
      <c r="E13" s="9" t="s">
        <v>16</v>
      </c>
      <c r="F13" s="37"/>
      <c r="G13" s="37"/>
      <c r="H13" s="37"/>
      <c r="I13" s="38" t="s">
        <v>17</v>
      </c>
      <c r="J13" s="9" t="s">
        <v>18</v>
      </c>
    </row>
    <row r="14" spans="4:11" ht="12.75">
      <c r="D14" s="40">
        <f>$F$4</f>
        <v>3</v>
      </c>
      <c r="E14" s="40">
        <f>$G$5</f>
        <v>3</v>
      </c>
      <c r="F14" s="40">
        <f>$G$4</f>
        <v>3</v>
      </c>
      <c r="G14" s="40">
        <f>D14*E14/F14</f>
        <v>3</v>
      </c>
      <c r="H14" s="40">
        <f>1/G14</f>
        <v>0.3333333333333333</v>
      </c>
      <c r="I14" s="40">
        <f>LN(D14)+LN(E14)-LN(F14)</f>
        <v>1.0986122886681098</v>
      </c>
      <c r="J14" s="40">
        <f>EXP(ABS(I14))</f>
        <v>3.0000000000000004</v>
      </c>
      <c r="K14" s="41" t="str">
        <f aca="true" t="shared" si="0" ref="K14:K23">IF($K$24=J14,"Suurim"," ")</f>
        <v>Suurim</v>
      </c>
    </row>
    <row r="15" spans="4:11" ht="12.75">
      <c r="D15" s="40">
        <f>F4</f>
        <v>3</v>
      </c>
      <c r="E15" s="40">
        <f>H5</f>
        <v>3</v>
      </c>
      <c r="F15" s="40">
        <f>H4</f>
        <v>3</v>
      </c>
      <c r="G15" s="40">
        <f>D15*E15/F15</f>
        <v>3</v>
      </c>
      <c r="H15" s="40">
        <f>1/G15</f>
        <v>0.3333333333333333</v>
      </c>
      <c r="I15" s="40">
        <f>LN(D15)+LN(E15)-LN(F15)</f>
        <v>1.0986122886681098</v>
      </c>
      <c r="J15" s="40">
        <f>EXP(ABS(I15))</f>
        <v>3.0000000000000004</v>
      </c>
      <c r="K15" s="41" t="str">
        <f t="shared" si="0"/>
        <v>Suurim</v>
      </c>
    </row>
    <row r="16" spans="4:11" ht="12.75">
      <c r="D16" s="40">
        <f>G4</f>
        <v>3</v>
      </c>
      <c r="E16" s="40">
        <f>H6</f>
        <v>1</v>
      </c>
      <c r="F16" s="40">
        <f>H4</f>
        <v>3</v>
      </c>
      <c r="G16" s="40">
        <f>D16*E16/F16</f>
        <v>1</v>
      </c>
      <c r="H16" s="40">
        <f>1/G16</f>
        <v>1</v>
      </c>
      <c r="I16" s="40">
        <f>LN(D16)+LN(E16)-LN(F16)</f>
        <v>0</v>
      </c>
      <c r="J16" s="40">
        <f>EXP(ABS(I16))</f>
        <v>1</v>
      </c>
      <c r="K16" s="41" t="str">
        <f t="shared" si="0"/>
        <v> </v>
      </c>
    </row>
    <row r="17" spans="4:11" ht="12.75">
      <c r="D17" s="40">
        <f>G5</f>
        <v>3</v>
      </c>
      <c r="E17" s="40">
        <f>H6</f>
        <v>1</v>
      </c>
      <c r="F17" s="40">
        <f>H5</f>
        <v>3</v>
      </c>
      <c r="G17" s="40">
        <f>D17*E17/F17</f>
        <v>1</v>
      </c>
      <c r="H17" s="40">
        <f>1/G17</f>
        <v>1</v>
      </c>
      <c r="I17" s="40">
        <f>LN(D17)+LN(E17)-LN(F17)</f>
        <v>0</v>
      </c>
      <c r="J17" s="40">
        <f>EXP(ABS(I17))</f>
        <v>1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26</v>
      </c>
      <c r="J24" s="40">
        <f>GEOMEAN(J14:J17)</f>
        <v>1.7320508075688774</v>
      </c>
      <c r="K24" s="10">
        <f>MAX(J14:J23)</f>
        <v>3.0000000000000004</v>
      </c>
    </row>
    <row r="26" spans="1:10" ht="12.75">
      <c r="A26" s="60"/>
      <c r="B26" s="60"/>
      <c r="C26" s="60"/>
      <c r="D26" s="38" t="s">
        <v>27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1.7320508075688774</v>
      </c>
      <c r="C27" s="60"/>
      <c r="D27" s="62" t="s">
        <v>20</v>
      </c>
      <c r="E27" s="63" t="s">
        <v>21</v>
      </c>
      <c r="F27" s="63" t="s">
        <v>22</v>
      </c>
      <c r="G27" s="63" t="s">
        <v>23</v>
      </c>
      <c r="H27" s="63" t="s">
        <v>24</v>
      </c>
      <c r="I27" s="60"/>
      <c r="J27" s="60"/>
    </row>
    <row r="28" spans="1:10" ht="14.25" thickBot="1" thickTop="1">
      <c r="A28" s="60"/>
      <c r="B28" s="61">
        <f>1/MIN(E28:H31)</f>
        <v>3.000000000000001</v>
      </c>
      <c r="C28" s="60"/>
      <c r="D28" s="64" t="s">
        <v>21</v>
      </c>
      <c r="E28" s="65"/>
      <c r="F28" s="21">
        <f>1/GEOMEAN(G14:G15)</f>
        <v>0.33333333333333326</v>
      </c>
      <c r="G28" s="66">
        <f>1/GEOMEAN(H14,G16)</f>
        <v>1.7320508075688774</v>
      </c>
      <c r="H28" s="66">
        <f>1/GEOMEAN(H15:H16)</f>
        <v>1.7320508075688774</v>
      </c>
      <c r="I28" s="60"/>
      <c r="J28" s="60"/>
    </row>
    <row r="29" spans="1:10" ht="14.25" thickBot="1" thickTop="1">
      <c r="A29" s="67" t="s">
        <v>28</v>
      </c>
      <c r="B29" s="61">
        <f>MAX(B27:B28)</f>
        <v>3.000000000000001</v>
      </c>
      <c r="C29" s="60"/>
      <c r="D29" s="64" t="s">
        <v>22</v>
      </c>
      <c r="E29" s="68"/>
      <c r="F29" s="65"/>
      <c r="G29" s="66">
        <f>1/GEOMEAN(G14,G17)</f>
        <v>0.5773502691896257</v>
      </c>
      <c r="H29" s="66">
        <f>1/GEOMEAN(G15,H17)</f>
        <v>0.5773502691896257</v>
      </c>
      <c r="I29" s="60"/>
      <c r="J29" s="60"/>
    </row>
    <row r="30" spans="1:10" ht="14.25" thickBot="1" thickTop="1">
      <c r="A30" s="60"/>
      <c r="B30" s="60"/>
      <c r="C30" s="60"/>
      <c r="D30" s="64" t="s">
        <v>23</v>
      </c>
      <c r="E30" s="68"/>
      <c r="F30" s="68"/>
      <c r="G30" s="65"/>
      <c r="H30" s="69">
        <f>1/GEOMEAN(G16:G17)</f>
        <v>1</v>
      </c>
      <c r="I30" s="60"/>
      <c r="J30" s="60"/>
    </row>
    <row r="31" spans="1:10" ht="13.5" thickTop="1">
      <c r="A31" s="60"/>
      <c r="B31" s="60"/>
      <c r="C31" s="60"/>
      <c r="D31" s="70" t="s">
        <v>24</v>
      </c>
      <c r="E31" s="71"/>
      <c r="F31" s="71"/>
      <c r="G31" s="72"/>
      <c r="H31" s="73"/>
      <c r="I31" s="60"/>
      <c r="J31" s="60"/>
    </row>
    <row r="32" spans="1:10" ht="12.7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62" t="s">
        <v>20</v>
      </c>
      <c r="E33" s="63" t="s">
        <v>21</v>
      </c>
      <c r="F33" s="63" t="s">
        <v>22</v>
      </c>
      <c r="G33" s="63" t="s">
        <v>23</v>
      </c>
      <c r="H33" s="63" t="s">
        <v>24</v>
      </c>
    </row>
    <row r="34" spans="4:8" ht="14.25" thickBot="1" thickTop="1">
      <c r="D34" s="64" t="s">
        <v>21</v>
      </c>
      <c r="E34" s="65"/>
      <c r="F34" s="21">
        <f>IF(ABS(LN(F28))=LN($B$29),F28*F4,)</f>
        <v>0.9999999999999998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22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23</v>
      </c>
      <c r="E36" s="68"/>
      <c r="F36" s="68"/>
      <c r="G36" s="65"/>
      <c r="H36" s="21">
        <f>IF(ABS(LN(H30))=LN($B$29),H30*H6,)</f>
        <v>0</v>
      </c>
    </row>
    <row r="37" spans="4:8" ht="13.5" thickTop="1">
      <c r="D37" s="70" t="s">
        <v>24</v>
      </c>
      <c r="E37" s="71"/>
      <c r="F37" s="71"/>
      <c r="G37" s="72"/>
      <c r="H37" s="73"/>
    </row>
    <row r="40" spans="4:10" ht="13.5" thickBot="1">
      <c r="D40" s="136" t="s">
        <v>20</v>
      </c>
      <c r="E40" s="137" t="s">
        <v>21</v>
      </c>
      <c r="F40" s="137" t="s">
        <v>22</v>
      </c>
      <c r="G40" s="137" t="s">
        <v>23</v>
      </c>
      <c r="H40" s="137" t="s">
        <v>24</v>
      </c>
      <c r="I40" s="38" t="s">
        <v>9</v>
      </c>
      <c r="J40" s="38" t="s">
        <v>10</v>
      </c>
    </row>
    <row r="41" spans="4:10" ht="12.75">
      <c r="D41" s="136" t="s">
        <v>21</v>
      </c>
      <c r="E41" s="139">
        <v>1</v>
      </c>
      <c r="F41" s="140">
        <v>3</v>
      </c>
      <c r="G41" s="140">
        <v>3</v>
      </c>
      <c r="H41" s="141">
        <v>3</v>
      </c>
      <c r="I41" s="138">
        <v>2.2795070569547775</v>
      </c>
      <c r="J41" s="138">
        <v>0.4798677730975659</v>
      </c>
    </row>
    <row r="42" spans="4:10" ht="12.75">
      <c r="D42" s="136" t="s">
        <v>22</v>
      </c>
      <c r="E42" s="142">
        <v>0.3333333333333333</v>
      </c>
      <c r="F42" s="143">
        <v>1</v>
      </c>
      <c r="G42" s="143">
        <v>3</v>
      </c>
      <c r="H42" s="144">
        <v>3</v>
      </c>
      <c r="I42" s="138">
        <v>1.3160740129524926</v>
      </c>
      <c r="J42" s="138">
        <v>0.277051787973306</v>
      </c>
    </row>
    <row r="43" spans="4:10" ht="12.75">
      <c r="D43" s="136" t="s">
        <v>23</v>
      </c>
      <c r="E43" s="142">
        <v>0.3333333333333333</v>
      </c>
      <c r="F43" s="143">
        <v>0.3333333333333333</v>
      </c>
      <c r="G43" s="143">
        <v>1</v>
      </c>
      <c r="H43" s="144">
        <v>1</v>
      </c>
      <c r="I43" s="138">
        <v>0.5773502691896257</v>
      </c>
      <c r="J43" s="138">
        <v>0.12154021946456395</v>
      </c>
    </row>
    <row r="44" spans="4:10" ht="13.5" thickBot="1">
      <c r="D44" s="136" t="s">
        <v>24</v>
      </c>
      <c r="E44" s="145">
        <v>0.3333333333333333</v>
      </c>
      <c r="F44" s="146">
        <v>0.3333333333333333</v>
      </c>
      <c r="G44" s="146">
        <v>1</v>
      </c>
      <c r="H44" s="147">
        <v>1</v>
      </c>
      <c r="I44" s="138">
        <v>0.5773502691896257</v>
      </c>
      <c r="J44" s="138">
        <v>0.12154021946456395</v>
      </c>
    </row>
    <row r="45" spans="4:10" ht="12.75">
      <c r="D45" s="38"/>
      <c r="E45" s="138">
        <v>2</v>
      </c>
      <c r="F45" s="138">
        <v>4.666666666666666</v>
      </c>
      <c r="G45" s="138">
        <v>8</v>
      </c>
      <c r="H45" s="138">
        <v>8</v>
      </c>
      <c r="I45" s="138">
        <v>4.750281608286523</v>
      </c>
      <c r="J45" s="138">
        <v>1</v>
      </c>
    </row>
    <row r="46" spans="4:10" ht="12.75">
      <c r="D46" s="38"/>
      <c r="E46" s="138">
        <v>0.9597355461951317</v>
      </c>
      <c r="F46" s="138">
        <v>1.2929083438754279</v>
      </c>
      <c r="G46" s="138">
        <v>0.9723217557165116</v>
      </c>
      <c r="H46" s="138">
        <v>0.9723217557165116</v>
      </c>
      <c r="I46" s="138">
        <v>4.197287401503583</v>
      </c>
      <c r="J46" s="138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23.421875" style="0" bestFit="1" customWidth="1"/>
    <col min="2" max="2" width="8.7109375" style="0" bestFit="1" customWidth="1"/>
    <col min="3" max="3" width="6.140625" style="0" bestFit="1" customWidth="1"/>
    <col min="4" max="4" width="9.28125" style="0" bestFit="1" customWidth="1"/>
    <col min="5" max="5" width="7.7109375" style="0" bestFit="1" customWidth="1"/>
    <col min="7" max="7" width="7.7109375" style="0" customWidth="1"/>
    <col min="8" max="8" width="10.28125" style="0" bestFit="1" customWidth="1"/>
    <col min="12" max="12" width="8.00390625" style="0" bestFit="1" customWidth="1"/>
    <col min="13" max="13" width="9.28125" style="0" bestFit="1" customWidth="1"/>
    <col min="14" max="14" width="7.28125" style="0" bestFit="1" customWidth="1"/>
  </cols>
  <sheetData>
    <row r="1" spans="1:3" ht="13.5" customHeight="1">
      <c r="A1" s="9" t="s">
        <v>2</v>
      </c>
      <c r="B1" s="9">
        <v>3</v>
      </c>
      <c r="C1" s="10"/>
    </row>
    <row r="2" spans="1:3" s="3" customFormat="1" ht="12.75">
      <c r="A2" s="11" t="s">
        <v>3</v>
      </c>
      <c r="B2" s="12">
        <f>H8</f>
        <v>3.2332267402656374</v>
      </c>
      <c r="C2" s="11"/>
    </row>
    <row r="3" spans="1:14" s="3" customFormat="1" ht="13.5" thickBot="1">
      <c r="A3" s="11" t="s">
        <v>4</v>
      </c>
      <c r="B3" s="13">
        <f>(B2-veerge)/(veerge-1)</f>
        <v>0.1166133701328187</v>
      </c>
      <c r="C3" s="11"/>
      <c r="D3" s="14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7" t="s">
        <v>10</v>
      </c>
      <c r="J3"/>
      <c r="K3" s="3" t="s">
        <v>5</v>
      </c>
      <c r="L3" s="3" t="s">
        <v>6</v>
      </c>
      <c r="M3" s="3" t="s">
        <v>7</v>
      </c>
      <c r="N3" s="3" t="s">
        <v>8</v>
      </c>
    </row>
    <row r="4" spans="1:14" s="3" customFormat="1" ht="14.25" thickBot="1" thickTop="1">
      <c r="A4" s="11" t="s">
        <v>11</v>
      </c>
      <c r="B4" s="11">
        <f>VLOOKUP(B1,CIjuh!$D$18:$E$27,2)</f>
        <v>0.58</v>
      </c>
      <c r="C4" s="11"/>
      <c r="D4" s="18" t="s">
        <v>6</v>
      </c>
      <c r="E4" s="19">
        <v>1</v>
      </c>
      <c r="F4" s="20">
        <v>5</v>
      </c>
      <c r="G4" s="20">
        <v>7</v>
      </c>
      <c r="H4" s="21">
        <f>GEOMEAN(E4:G4)</f>
        <v>3.271066310188589</v>
      </c>
      <c r="I4" s="22">
        <f>H4/$H$7</f>
        <v>0.7383073751074778</v>
      </c>
      <c r="K4" s="3" t="s">
        <v>6</v>
      </c>
      <c r="L4" s="3">
        <v>1</v>
      </c>
      <c r="M4" s="3">
        <v>5</v>
      </c>
      <c r="N4" s="3">
        <v>7</v>
      </c>
    </row>
    <row r="5" spans="1:14" s="3" customFormat="1" ht="14.25" thickBot="1" thickTop="1">
      <c r="A5" s="11" t="s">
        <v>31</v>
      </c>
      <c r="B5" s="11">
        <f>B3/B4</f>
        <v>0.20105753471175639</v>
      </c>
      <c r="C5" s="11"/>
      <c r="D5" s="18" t="s">
        <v>7</v>
      </c>
      <c r="E5" s="20">
        <f>1/F4</f>
        <v>0.2</v>
      </c>
      <c r="F5" s="19">
        <v>1</v>
      </c>
      <c r="G5" s="20">
        <v>0.3333333333333333</v>
      </c>
      <c r="H5" s="21">
        <f>GEOMEAN(E5:G5)</f>
        <v>0.40548013303822666</v>
      </c>
      <c r="I5" s="22">
        <f>H5/$H$7</f>
        <v>0.0915203008111518</v>
      </c>
      <c r="K5" s="3" t="s">
        <v>7</v>
      </c>
      <c r="L5" s="3">
        <v>0.2</v>
      </c>
      <c r="M5" s="3">
        <v>1</v>
      </c>
      <c r="N5" s="3">
        <v>0.3333333333333333</v>
      </c>
    </row>
    <row r="6" spans="1:14" s="3" customFormat="1" ht="14.25" customHeight="1" thickBot="1" thickTop="1">
      <c r="A6" s="23" t="str">
        <f>IF($B$5&gt;0.1,"Tegu ei ole stabiilse hinnangute süsteemiga","")</f>
        <v>Tegu ei ole stabiilse hinnangute süsteemiga</v>
      </c>
      <c r="B6" s="11"/>
      <c r="C6" s="11"/>
      <c r="D6" s="18" t="s">
        <v>8</v>
      </c>
      <c r="E6" s="20">
        <f>1/G4</f>
        <v>0.14285714285714285</v>
      </c>
      <c r="F6" s="20">
        <f>1/G5</f>
        <v>3</v>
      </c>
      <c r="G6" s="19">
        <v>1</v>
      </c>
      <c r="H6" s="21">
        <f>GEOMEAN(E6:G6)</f>
        <v>0.7539474411291538</v>
      </c>
      <c r="I6" s="22">
        <f>H6/$H$7</f>
        <v>0.17017232408137045</v>
      </c>
      <c r="K6" s="3" t="s">
        <v>8</v>
      </c>
      <c r="L6" s="3">
        <v>0.14285714285714285</v>
      </c>
      <c r="M6" s="3">
        <v>3</v>
      </c>
      <c r="N6" s="3">
        <v>1</v>
      </c>
    </row>
    <row r="7" spans="1:9" s="3" customFormat="1" ht="13.5" thickTop="1">
      <c r="A7" s="24">
        <f>IF($B$5&gt;0.1,"","Tegu on stabiilse hinnangute süsteemiga")</f>
      </c>
      <c r="B7" s="11"/>
      <c r="C7" s="11"/>
      <c r="D7" s="25"/>
      <c r="E7" s="26">
        <f>SUM(E4:E6)</f>
        <v>1.3428571428571427</v>
      </c>
      <c r="F7" s="26">
        <f>SUM(F4:F6)</f>
        <v>9</v>
      </c>
      <c r="G7" s="26">
        <f>SUM(G4:G6)</f>
        <v>8.333333333333332</v>
      </c>
      <c r="H7" s="26">
        <f>SUM(H4:H6)</f>
        <v>4.430493884355969</v>
      </c>
      <c r="I7" s="27">
        <f>SUM(I4:I6)</f>
        <v>1</v>
      </c>
    </row>
    <row r="8" spans="4:9" s="3" customFormat="1" ht="12.75">
      <c r="D8" s="25"/>
      <c r="E8" s="26">
        <f>E7*I4</f>
        <v>0.9914413322871843</v>
      </c>
      <c r="F8" s="26">
        <f>F7*I5</f>
        <v>0.8236827073003662</v>
      </c>
      <c r="G8" s="26">
        <f>G7*I6</f>
        <v>1.4181027006780869</v>
      </c>
      <c r="H8" s="28">
        <f>SUM(E8:G8)</f>
        <v>3.2332267402656374</v>
      </c>
      <c r="I8" s="27">
        <f>(H8-3)/2</f>
        <v>0.1166133701328187</v>
      </c>
    </row>
    <row r="9" spans="1:9" s="3" customFormat="1" ht="12.75">
      <c r="A9"/>
      <c r="B9"/>
      <c r="C9"/>
      <c r="D9" s="29"/>
      <c r="E9" s="30"/>
      <c r="F9" s="31"/>
      <c r="G9" s="30"/>
      <c r="H9" s="32"/>
      <c r="I9" s="33"/>
    </row>
    <row r="10" s="3" customFormat="1" ht="12.75">
      <c r="D10" s="34"/>
    </row>
    <row r="11" spans="4:7" ht="12.75">
      <c r="D11" s="35" t="s">
        <v>12</v>
      </c>
      <c r="E11" s="35" t="s">
        <v>13</v>
      </c>
      <c r="F11" s="35" t="s">
        <v>14</v>
      </c>
      <c r="G11" s="36" t="s">
        <v>15</v>
      </c>
    </row>
    <row r="12" spans="4:8" ht="12.75">
      <c r="D12" s="37"/>
      <c r="E12" s="9" t="s">
        <v>16</v>
      </c>
      <c r="F12" s="37"/>
      <c r="G12" s="38" t="s">
        <v>17</v>
      </c>
      <c r="H12" s="9" t="s">
        <v>18</v>
      </c>
    </row>
    <row r="13" spans="4:9" ht="12.75">
      <c r="D13" s="39">
        <f>$F$4</f>
        <v>5</v>
      </c>
      <c r="E13" s="39">
        <f>$G$5</f>
        <v>0.3333333333333333</v>
      </c>
      <c r="F13" s="39">
        <f>$G$4</f>
        <v>7</v>
      </c>
      <c r="G13" s="40">
        <f>LN(D13)+LN(E13)-LN(F13)</f>
        <v>-1.4350845252893227</v>
      </c>
      <c r="H13" s="40">
        <f>EXP(ABS(G13))</f>
        <v>4.2</v>
      </c>
      <c r="I13" s="41" t="str">
        <f aca="true" t="shared" si="0" ref="I13:I22">IF($I$23=H13,"Suurim"," ")</f>
        <v>Suurim</v>
      </c>
    </row>
    <row r="14" spans="4:9" ht="12.75">
      <c r="D14" s="39"/>
      <c r="E14" s="39"/>
      <c r="F14" s="39"/>
      <c r="G14" s="40"/>
      <c r="H14" s="40"/>
      <c r="I14" s="41" t="str">
        <f t="shared" si="0"/>
        <v> </v>
      </c>
    </row>
    <row r="15" spans="4:9" ht="12.75">
      <c r="D15" s="39"/>
      <c r="E15" s="39"/>
      <c r="F15" s="39"/>
      <c r="G15" s="40"/>
      <c r="H15" s="40"/>
      <c r="I15" s="41" t="str">
        <f t="shared" si="0"/>
        <v> </v>
      </c>
    </row>
    <row r="16" spans="4:9" ht="12.75">
      <c r="D16" s="39"/>
      <c r="E16" s="39"/>
      <c r="F16" s="39"/>
      <c r="G16" s="40"/>
      <c r="H16" s="40"/>
      <c r="I16" s="41" t="str">
        <f t="shared" si="0"/>
        <v> </v>
      </c>
    </row>
    <row r="17" spans="4:9" ht="12.75">
      <c r="D17" s="39"/>
      <c r="E17" s="39"/>
      <c r="F17" s="39"/>
      <c r="G17" s="40"/>
      <c r="H17" s="40"/>
      <c r="I17" s="41" t="str">
        <f t="shared" si="0"/>
        <v> </v>
      </c>
    </row>
    <row r="18" spans="4:9" ht="12.75">
      <c r="D18" s="39"/>
      <c r="E18" s="39"/>
      <c r="F18" s="39"/>
      <c r="G18" s="40"/>
      <c r="H18" s="40"/>
      <c r="I18" s="41" t="str">
        <f t="shared" si="0"/>
        <v> </v>
      </c>
    </row>
    <row r="19" spans="4:9" ht="12.75">
      <c r="D19" s="39"/>
      <c r="E19" s="39"/>
      <c r="F19" s="39"/>
      <c r="G19" s="40"/>
      <c r="H19" s="40"/>
      <c r="I19" s="41" t="str">
        <f t="shared" si="0"/>
        <v> </v>
      </c>
    </row>
    <row r="20" spans="3:9" ht="12.75">
      <c r="C20" s="38"/>
      <c r="D20" s="39"/>
      <c r="E20" s="39"/>
      <c r="F20" s="39"/>
      <c r="G20" s="40"/>
      <c r="H20" s="40"/>
      <c r="I20" s="41" t="str">
        <f t="shared" si="0"/>
        <v> </v>
      </c>
    </row>
    <row r="21" spans="4:9" ht="12.75">
      <c r="D21" s="39"/>
      <c r="E21" s="39"/>
      <c r="F21" s="39"/>
      <c r="G21" s="40"/>
      <c r="H21" s="40"/>
      <c r="I21" s="41" t="str">
        <f t="shared" si="0"/>
        <v> </v>
      </c>
    </row>
    <row r="22" spans="4:9" ht="12.75">
      <c r="D22" s="39"/>
      <c r="E22" s="39"/>
      <c r="F22" s="39"/>
      <c r="G22" s="40"/>
      <c r="H22" s="40"/>
      <c r="I22" s="41" t="str">
        <f t="shared" si="0"/>
        <v> </v>
      </c>
    </row>
    <row r="23" spans="4:9" ht="12.75">
      <c r="D23" s="37"/>
      <c r="E23" s="37"/>
      <c r="F23" s="37"/>
      <c r="G23" s="42" t="s">
        <v>19</v>
      </c>
      <c r="H23" s="40">
        <f>SUM(H13:H22)</f>
        <v>4.2</v>
      </c>
      <c r="I23" s="10">
        <f>MAX(H13:H22)</f>
        <v>4.2</v>
      </c>
    </row>
    <row r="26" spans="4:7" ht="12.75">
      <c r="D26" s="43"/>
      <c r="E26" s="43"/>
      <c r="F26" s="43"/>
      <c r="G26" s="43"/>
    </row>
    <row r="27" spans="4:7" ht="12.75">
      <c r="D27" s="43"/>
      <c r="E27" s="43"/>
      <c r="F27" s="43"/>
      <c r="G27" s="43"/>
    </row>
    <row r="28" spans="4:7" ht="12.75">
      <c r="D28" s="43"/>
      <c r="E28" s="43"/>
      <c r="F28" s="43"/>
      <c r="G28" s="43"/>
    </row>
    <row r="29" spans="4:7" ht="12.75">
      <c r="D29" s="43"/>
      <c r="E29" s="43"/>
      <c r="F29" s="43"/>
      <c r="G29" s="4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5.57421875" style="0" bestFit="1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4.065567011759424</v>
      </c>
      <c r="C2" s="11"/>
    </row>
    <row r="3" spans="1:16" s="3" customFormat="1" ht="13.5" thickBot="1">
      <c r="A3" s="11" t="s">
        <v>4</v>
      </c>
      <c r="B3" s="13">
        <f>(B2-veerge)/(veerge-1)</f>
        <v>0.02185567058647475</v>
      </c>
      <c r="C3" s="11"/>
      <c r="D3" s="45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16" t="s">
        <v>9</v>
      </c>
      <c r="J3" s="17" t="s">
        <v>10</v>
      </c>
      <c r="K3"/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21</v>
      </c>
      <c r="E4" s="48">
        <v>1</v>
      </c>
      <c r="F4" s="21">
        <v>3</v>
      </c>
      <c r="G4" s="21">
        <v>7</v>
      </c>
      <c r="H4" s="21">
        <v>3</v>
      </c>
      <c r="I4" s="21">
        <f>GEOMEAN($E4:H4)</f>
        <v>2.8173132472612576</v>
      </c>
      <c r="J4" s="22">
        <f>I4/$I$8</f>
        <v>0.5396541484174945</v>
      </c>
      <c r="L4" s="3" t="s">
        <v>21</v>
      </c>
      <c r="M4" s="3">
        <v>1</v>
      </c>
      <c r="N4" s="3">
        <v>3</v>
      </c>
      <c r="O4" s="3">
        <v>7</v>
      </c>
      <c r="P4" s="3">
        <v>3</v>
      </c>
    </row>
    <row r="5" spans="1:16" s="3" customFormat="1" ht="14.25" thickBot="1" thickTop="1">
      <c r="A5" s="11" t="s">
        <v>31</v>
      </c>
      <c r="B5" s="11">
        <f>B3/B4</f>
        <v>0.02428407842941639</v>
      </c>
      <c r="C5" s="11"/>
      <c r="D5" s="47" t="s">
        <v>22</v>
      </c>
      <c r="E5" s="21">
        <f>1/F4</f>
        <v>0.3333333333333333</v>
      </c>
      <c r="F5" s="48">
        <v>1</v>
      </c>
      <c r="G5" s="21">
        <v>4</v>
      </c>
      <c r="H5" s="21">
        <v>2</v>
      </c>
      <c r="I5" s="21">
        <f>GEOMEAN($E5:H5)</f>
        <v>1.2778862084925449</v>
      </c>
      <c r="J5" s="22">
        <f>I5/$I$8</f>
        <v>0.2447781034959067</v>
      </c>
      <c r="L5" s="3" t="s">
        <v>22</v>
      </c>
      <c r="M5" s="3">
        <v>0.3333333333333333</v>
      </c>
      <c r="N5" s="3">
        <v>1</v>
      </c>
      <c r="O5" s="3">
        <v>4</v>
      </c>
      <c r="P5" s="3">
        <v>2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23</v>
      </c>
      <c r="E6" s="21">
        <f>1/G4</f>
        <v>0.14285714285714285</v>
      </c>
      <c r="F6" s="21">
        <f>1/G5</f>
        <v>0.25</v>
      </c>
      <c r="G6" s="48">
        <v>1</v>
      </c>
      <c r="H6" s="49">
        <v>0.5</v>
      </c>
      <c r="I6" s="21">
        <f>GEOMEAN($E6:H6)</f>
        <v>0.3655552228545123</v>
      </c>
      <c r="J6" s="22">
        <f>I6/$I$8</f>
        <v>0.07002181694949647</v>
      </c>
      <c r="L6" s="3" t="s">
        <v>23</v>
      </c>
      <c r="M6" s="3">
        <v>0.14285714285714285</v>
      </c>
      <c r="N6" s="3">
        <v>0.25</v>
      </c>
      <c r="O6" s="3">
        <v>1</v>
      </c>
      <c r="P6" s="3">
        <v>0.5</v>
      </c>
    </row>
    <row r="7" spans="1:16" s="3" customFormat="1" ht="13.5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24</v>
      </c>
      <c r="E7" s="51">
        <f>1/H4</f>
        <v>0.3333333333333333</v>
      </c>
      <c r="F7" s="51">
        <f>1/H5</f>
        <v>0.5</v>
      </c>
      <c r="G7" s="52">
        <f>1/H6</f>
        <v>2</v>
      </c>
      <c r="H7" s="53">
        <v>1</v>
      </c>
      <c r="I7" s="51">
        <f>GEOMEAN($E7:H7)</f>
        <v>0.7598356856515925</v>
      </c>
      <c r="J7" s="54">
        <f>I7/$I$8</f>
        <v>0.14554593113710235</v>
      </c>
      <c r="L7" s="3" t="s">
        <v>24</v>
      </c>
      <c r="M7" s="3">
        <v>0.3333333333333333</v>
      </c>
      <c r="N7" s="3">
        <v>0.5</v>
      </c>
      <c r="O7" s="3">
        <v>2</v>
      </c>
      <c r="P7" s="3">
        <v>1</v>
      </c>
    </row>
    <row r="8" spans="4:10" s="3" customFormat="1" ht="12.75">
      <c r="D8" s="55"/>
      <c r="E8" s="51">
        <f>SUM(E$4:E7)</f>
        <v>1.8095238095238093</v>
      </c>
      <c r="F8" s="51">
        <f>SUM(F$4:F7)</f>
        <v>4.75</v>
      </c>
      <c r="G8" s="51">
        <f>SUM(G$4:G7)</f>
        <v>14</v>
      </c>
      <c r="H8" s="51">
        <f>SUM(H$4:H7)</f>
        <v>6.5</v>
      </c>
      <c r="I8" s="51">
        <f>SUM(I$4:I7)</f>
        <v>5.220590364259907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0.9765170304697518</v>
      </c>
      <c r="F9" s="31">
        <f>F8*J5</f>
        <v>1.1626959916055568</v>
      </c>
      <c r="G9" s="31">
        <f>G8*J6</f>
        <v>0.9803054372929505</v>
      </c>
      <c r="H9" s="31">
        <f>H8*J7</f>
        <v>0.9460485523911653</v>
      </c>
      <c r="I9" s="28">
        <f>SUM($E9:H9)</f>
        <v>4.065567011759424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12</v>
      </c>
      <c r="E12" s="35" t="s">
        <v>13</v>
      </c>
      <c r="F12" s="35" t="s">
        <v>14</v>
      </c>
      <c r="G12" s="36" t="s">
        <v>15</v>
      </c>
      <c r="H12" t="s">
        <v>25</v>
      </c>
    </row>
    <row r="13" spans="4:10" ht="12.75">
      <c r="D13" s="37"/>
      <c r="E13" s="9" t="s">
        <v>16</v>
      </c>
      <c r="F13" s="37"/>
      <c r="G13" s="37"/>
      <c r="H13" s="37"/>
      <c r="I13" s="38" t="s">
        <v>17</v>
      </c>
      <c r="J13" s="9" t="s">
        <v>18</v>
      </c>
    </row>
    <row r="14" spans="4:11" ht="12.75">
      <c r="D14" s="40">
        <f>$F$4</f>
        <v>3</v>
      </c>
      <c r="E14" s="40">
        <f>$G$5</f>
        <v>4</v>
      </c>
      <c r="F14" s="40">
        <f>$G$4</f>
        <v>7</v>
      </c>
      <c r="G14" s="40">
        <f>D14*E14/F14</f>
        <v>1.7142857142857142</v>
      </c>
      <c r="H14" s="40">
        <f>1/G14</f>
        <v>0.5833333333333334</v>
      </c>
      <c r="I14" s="40">
        <f>LN(D14)+LN(E14)-LN(F14)</f>
        <v>0.5389965007326871</v>
      </c>
      <c r="J14" s="40">
        <f>EXP(ABS(I14))</f>
        <v>1.7142857142857144</v>
      </c>
      <c r="K14" s="41" t="str">
        <f aca="true" t="shared" si="0" ref="K14:K23">IF($K$24=J14,"Suurim"," ")</f>
        <v> </v>
      </c>
    </row>
    <row r="15" spans="4:11" ht="12.75">
      <c r="D15" s="40">
        <f>F4</f>
        <v>3</v>
      </c>
      <c r="E15" s="40">
        <f>H5</f>
        <v>2</v>
      </c>
      <c r="F15" s="40">
        <f>H4</f>
        <v>3</v>
      </c>
      <c r="G15" s="40">
        <f>D15*E15/F15</f>
        <v>2</v>
      </c>
      <c r="H15" s="40">
        <f>1/G15</f>
        <v>0.5</v>
      </c>
      <c r="I15" s="40">
        <f>LN(D15)+LN(E15)-LN(F15)</f>
        <v>0.6931471805599452</v>
      </c>
      <c r="J15" s="40">
        <f>EXP(ABS(I15))</f>
        <v>1.9999999999999998</v>
      </c>
      <c r="K15" s="41" t="str">
        <f t="shared" si="0"/>
        <v>Suurim</v>
      </c>
    </row>
    <row r="16" spans="4:11" ht="12.75">
      <c r="D16" s="40">
        <f>G4</f>
        <v>7</v>
      </c>
      <c r="E16" s="40">
        <f>H6</f>
        <v>0.5</v>
      </c>
      <c r="F16" s="40">
        <f>H4</f>
        <v>3</v>
      </c>
      <c r="G16" s="40">
        <f>D16*E16/F16</f>
        <v>1.1666666666666667</v>
      </c>
      <c r="H16" s="40">
        <f>1/G16</f>
        <v>0.8571428571428571</v>
      </c>
      <c r="I16" s="40">
        <f>LN(D16)+LN(E16)-LN(F16)</f>
        <v>0.15415067982725827</v>
      </c>
      <c r="J16" s="40">
        <f>EXP(ABS(I16))</f>
        <v>1.1666666666666667</v>
      </c>
      <c r="K16" s="41" t="str">
        <f t="shared" si="0"/>
        <v> </v>
      </c>
    </row>
    <row r="17" spans="4:11" ht="12.75">
      <c r="D17" s="40">
        <f>G5</f>
        <v>4</v>
      </c>
      <c r="E17" s="40">
        <f>H6</f>
        <v>0.5</v>
      </c>
      <c r="F17" s="40">
        <f>H5</f>
        <v>2</v>
      </c>
      <c r="G17" s="40">
        <f>D17*E17/F17</f>
        <v>1</v>
      </c>
      <c r="H17" s="40">
        <f>1/G17</f>
        <v>1</v>
      </c>
      <c r="I17" s="40">
        <f>LN(D17)+LN(E17)-LN(F17)</f>
        <v>0</v>
      </c>
      <c r="J17" s="40">
        <f>EXP(ABS(I17))</f>
        <v>1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26</v>
      </c>
      <c r="J24" s="40">
        <f>GEOMEAN(J14:J17)</f>
        <v>1.414213562373095</v>
      </c>
      <c r="K24" s="10">
        <f>MAX(J14:J23)</f>
        <v>1.9999999999999998</v>
      </c>
    </row>
    <row r="26" spans="1:10" ht="12.75">
      <c r="A26" s="60"/>
      <c r="B26" s="60"/>
      <c r="C26" s="60"/>
      <c r="D26" s="38" t="s">
        <v>27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1.5275252316519468</v>
      </c>
      <c r="C27" s="60"/>
      <c r="D27" s="62" t="s">
        <v>20</v>
      </c>
      <c r="E27" s="63" t="s">
        <v>21</v>
      </c>
      <c r="F27" s="63" t="s">
        <v>22</v>
      </c>
      <c r="G27" s="63" t="s">
        <v>23</v>
      </c>
      <c r="H27" s="63" t="s">
        <v>24</v>
      </c>
      <c r="I27" s="60"/>
      <c r="J27" s="60"/>
    </row>
    <row r="28" spans="1:10" ht="14.25" thickBot="1" thickTop="1">
      <c r="A28" s="60"/>
      <c r="B28" s="61">
        <f>1/MIN(E28:H31)</f>
        <v>1.8516401995451028</v>
      </c>
      <c r="C28" s="60"/>
      <c r="D28" s="64" t="s">
        <v>21</v>
      </c>
      <c r="E28" s="65"/>
      <c r="F28" s="21">
        <f>1/GEOMEAN(G14:G15)</f>
        <v>0.5400617248673217</v>
      </c>
      <c r="G28" s="66">
        <f>1/GEOMEAN(H14,G16)</f>
        <v>1.2121830534626528</v>
      </c>
      <c r="H28" s="66">
        <f>1/GEOMEAN(H15:H16)</f>
        <v>1.5275252316519468</v>
      </c>
      <c r="I28" s="60"/>
      <c r="J28" s="60"/>
    </row>
    <row r="29" spans="1:10" ht="14.25" thickBot="1" thickTop="1">
      <c r="A29" s="67" t="s">
        <v>28</v>
      </c>
      <c r="B29" s="61">
        <f>MAX(B27:B28)</f>
        <v>1.8516401995451028</v>
      </c>
      <c r="C29" s="60"/>
      <c r="D29" s="64" t="s">
        <v>22</v>
      </c>
      <c r="E29" s="68"/>
      <c r="F29" s="65"/>
      <c r="G29" s="66">
        <f>1/GEOMEAN(G14,G17)</f>
        <v>0.7637626158259734</v>
      </c>
      <c r="H29" s="66">
        <f>1/GEOMEAN(G15,H17)</f>
        <v>0.7071067811865476</v>
      </c>
      <c r="I29" s="60"/>
      <c r="J29" s="60"/>
    </row>
    <row r="30" spans="1:10" ht="14.25" thickBot="1" thickTop="1">
      <c r="A30" s="60"/>
      <c r="B30" s="60"/>
      <c r="C30" s="60"/>
      <c r="D30" s="64" t="s">
        <v>23</v>
      </c>
      <c r="E30" s="68"/>
      <c r="F30" s="68"/>
      <c r="G30" s="65"/>
      <c r="H30" s="69">
        <f>1/GEOMEAN(G16:G17)</f>
        <v>0.9258200997725514</v>
      </c>
      <c r="I30" s="60"/>
      <c r="J30" s="60"/>
    </row>
    <row r="31" spans="1:10" ht="13.5" thickTop="1">
      <c r="A31" s="60"/>
      <c r="B31" s="60"/>
      <c r="C31" s="60"/>
      <c r="D31" s="70" t="s">
        <v>24</v>
      </c>
      <c r="E31" s="71"/>
      <c r="F31" s="71"/>
      <c r="G31" s="72"/>
      <c r="H31" s="73"/>
      <c r="I31" s="60"/>
      <c r="J31" s="60"/>
    </row>
    <row r="32" spans="1:10" ht="12.7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62" t="s">
        <v>20</v>
      </c>
      <c r="E33" s="63" t="s">
        <v>21</v>
      </c>
      <c r="F33" s="63" t="s">
        <v>22</v>
      </c>
      <c r="G33" s="63" t="s">
        <v>23</v>
      </c>
      <c r="H33" s="63" t="s">
        <v>24</v>
      </c>
    </row>
    <row r="34" spans="4:8" ht="14.25" thickBot="1" thickTop="1">
      <c r="D34" s="64" t="s">
        <v>21</v>
      </c>
      <c r="E34" s="65"/>
      <c r="F34" s="21">
        <f>IF(ABS(LN(F28))=LN($B$29),F28*F4,)</f>
        <v>1.620185174601965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22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23</v>
      </c>
      <c r="E36" s="68"/>
      <c r="F36" s="68"/>
      <c r="G36" s="65"/>
      <c r="H36" s="21">
        <f>IF(ABS(LN(H30))=LN($B$29),H30*H6,)</f>
        <v>0</v>
      </c>
    </row>
    <row r="37" spans="4:8" ht="13.5" thickTop="1">
      <c r="D37" s="70" t="s">
        <v>24</v>
      </c>
      <c r="E37" s="71"/>
      <c r="F37" s="71"/>
      <c r="G37" s="72"/>
      <c r="H37" s="73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28125" style="0" customWidth="1"/>
    <col min="2" max="2" width="5.57421875" style="0" bestFit="1" customWidth="1"/>
    <col min="3" max="3" width="2.421875" style="0" customWidth="1"/>
    <col min="4" max="4" width="5.28125" style="0" customWidth="1"/>
    <col min="5" max="5" width="7.421875" style="0" customWidth="1"/>
    <col min="6" max="7" width="7.140625" style="0" bestFit="1" customWidth="1"/>
    <col min="8" max="8" width="8.140625" style="0" customWidth="1"/>
    <col min="9" max="9" width="10.00390625" style="0" customWidth="1"/>
    <col min="12" max="12" width="4.7109375" style="0" bestFit="1" customWidth="1"/>
    <col min="13" max="16" width="5.140625" style="0" bestFit="1" customWidth="1"/>
  </cols>
  <sheetData>
    <row r="1" spans="1:10" ht="12.75">
      <c r="A1" s="9" t="s">
        <v>2</v>
      </c>
      <c r="B1" s="9">
        <v>4</v>
      </c>
      <c r="C1" s="74"/>
      <c r="D1" s="60"/>
      <c r="E1" s="60"/>
      <c r="F1" s="60"/>
      <c r="G1" s="60"/>
      <c r="H1" s="60"/>
      <c r="I1" s="60"/>
      <c r="J1" s="60"/>
    </row>
    <row r="2" spans="1:10" s="3" customFormat="1" ht="12.75">
      <c r="A2" s="11" t="s">
        <v>3</v>
      </c>
      <c r="B2" s="44">
        <f>I9</f>
        <v>4.331273033773404</v>
      </c>
      <c r="C2" s="11"/>
      <c r="D2" s="75"/>
      <c r="E2" s="75"/>
      <c r="F2" s="75"/>
      <c r="G2" s="75"/>
      <c r="H2" s="75"/>
      <c r="I2" s="75"/>
      <c r="J2" s="75"/>
    </row>
    <row r="3" spans="1:16" s="3" customFormat="1" ht="12.75">
      <c r="A3" s="11" t="s">
        <v>4</v>
      </c>
      <c r="B3" s="13">
        <f>(B2-veerge)/(veerge-1)</f>
        <v>0.11042434459113466</v>
      </c>
      <c r="C3" s="11"/>
      <c r="D3" s="76" t="s">
        <v>20</v>
      </c>
      <c r="E3" s="77" t="s">
        <v>21</v>
      </c>
      <c r="F3" s="77" t="s">
        <v>22</v>
      </c>
      <c r="G3" s="77" t="s">
        <v>23</v>
      </c>
      <c r="H3" s="77" t="s">
        <v>24</v>
      </c>
      <c r="I3" s="78" t="s">
        <v>9</v>
      </c>
      <c r="J3" s="78" t="s">
        <v>10</v>
      </c>
      <c r="K3"/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</row>
    <row r="4" spans="1:16" s="3" customFormat="1" ht="13.5" thickBot="1">
      <c r="A4" s="11" t="s">
        <v>11</v>
      </c>
      <c r="B4" s="11">
        <f>VLOOKUP(B1,CIjuh!$D$18:$E$27,2)</f>
        <v>0.9</v>
      </c>
      <c r="C4" s="11"/>
      <c r="D4" s="79" t="s">
        <v>21</v>
      </c>
      <c r="E4" s="80">
        <v>1</v>
      </c>
      <c r="F4" s="81">
        <v>0.25</v>
      </c>
      <c r="G4" s="82">
        <v>0.14285714285714285</v>
      </c>
      <c r="H4" s="83">
        <v>0.3333333333333333</v>
      </c>
      <c r="I4" s="84">
        <f>GEOMEAN($E4:H4)</f>
        <v>0.3303164318013807</v>
      </c>
      <c r="J4" s="85">
        <f>I4/$I$8</f>
        <v>0.06747718955117145</v>
      </c>
      <c r="L4" s="3" t="s">
        <v>21</v>
      </c>
      <c r="M4" s="3">
        <v>1</v>
      </c>
      <c r="N4" s="3">
        <v>0.25</v>
      </c>
      <c r="O4" s="3">
        <v>0.14285714285714285</v>
      </c>
      <c r="P4" s="3">
        <v>0.3333333333333333</v>
      </c>
    </row>
    <row r="5" spans="1:16" s="3" customFormat="1" ht="14.25" thickBot="1" thickTop="1">
      <c r="A5" s="11" t="s">
        <v>31</v>
      </c>
      <c r="B5" s="11">
        <f>B3/B4</f>
        <v>0.12269371621237185</v>
      </c>
      <c r="C5" s="11"/>
      <c r="D5" s="64" t="s">
        <v>22</v>
      </c>
      <c r="E5" s="86">
        <f>1/F4</f>
        <v>4</v>
      </c>
      <c r="F5" s="87">
        <v>1</v>
      </c>
      <c r="G5" s="88">
        <v>0.3333333333333333</v>
      </c>
      <c r="H5" s="89">
        <v>0.5</v>
      </c>
      <c r="I5" s="66">
        <f>GEOMEAN($E5:H5)</f>
        <v>0.9036020036098448</v>
      </c>
      <c r="J5" s="90">
        <f>I5/$I$8</f>
        <v>0.18458822452121482</v>
      </c>
      <c r="L5" s="3" t="s">
        <v>22</v>
      </c>
      <c r="M5" s="3">
        <v>4</v>
      </c>
      <c r="N5" s="3">
        <v>1</v>
      </c>
      <c r="O5" s="3">
        <v>0.3333333333333333</v>
      </c>
      <c r="P5" s="3">
        <v>0.5</v>
      </c>
    </row>
    <row r="6" spans="1:16" s="3" customFormat="1" ht="14.25" thickBot="1" thickTop="1">
      <c r="A6" s="23" t="str">
        <f>IF($B$5&gt;0.1,"Tegu ei ole stabiilse hinnangute süsteemiga","")</f>
        <v>Tegu ei ole stabiilse hinnangute süsteemiga</v>
      </c>
      <c r="B6" s="11"/>
      <c r="C6" s="11"/>
      <c r="D6" s="64" t="s">
        <v>23</v>
      </c>
      <c r="E6" s="86">
        <f>1/G4</f>
        <v>7</v>
      </c>
      <c r="F6" s="86">
        <f>1/G5</f>
        <v>3</v>
      </c>
      <c r="G6" s="87">
        <v>1</v>
      </c>
      <c r="H6" s="91">
        <v>0.5</v>
      </c>
      <c r="I6" s="66">
        <f>GEOMEAN($E6:H6)</f>
        <v>1.800102871839254</v>
      </c>
      <c r="J6" s="90">
        <f>I6/$I$8</f>
        <v>0.36772582590666536</v>
      </c>
      <c r="L6" s="3" t="s">
        <v>23</v>
      </c>
      <c r="M6" s="3">
        <v>7</v>
      </c>
      <c r="N6" s="3">
        <v>3</v>
      </c>
      <c r="O6" s="3">
        <v>1</v>
      </c>
      <c r="P6" s="3">
        <v>0.5</v>
      </c>
    </row>
    <row r="7" spans="1:16" s="3" customFormat="1" ht="14.25" thickBot="1" thickTop="1">
      <c r="A7" s="24">
        <f>IF($B$5&gt;0.1,"","Tegu on stabiilse hinnangute süsteemiga")</f>
      </c>
      <c r="B7" s="11"/>
      <c r="C7" s="11"/>
      <c r="D7" s="70" t="s">
        <v>24</v>
      </c>
      <c r="E7" s="92">
        <f>1/H4</f>
        <v>3</v>
      </c>
      <c r="F7" s="92">
        <f>1/H5</f>
        <v>2</v>
      </c>
      <c r="G7" s="93">
        <f>1/H6</f>
        <v>2</v>
      </c>
      <c r="H7" s="87">
        <v>1</v>
      </c>
      <c r="I7" s="94">
        <f>GEOMEAN($E7:H7)</f>
        <v>1.8612097182041991</v>
      </c>
      <c r="J7" s="95">
        <f>I7/$I$8</f>
        <v>0.38020876002094844</v>
      </c>
      <c r="L7" s="3" t="s">
        <v>24</v>
      </c>
      <c r="M7" s="3">
        <v>3</v>
      </c>
      <c r="N7" s="3">
        <v>2</v>
      </c>
      <c r="O7" s="3">
        <v>2</v>
      </c>
      <c r="P7" s="3">
        <v>1</v>
      </c>
    </row>
    <row r="8" spans="1:10" s="3" customFormat="1" ht="13.5" thickTop="1">
      <c r="A8" s="75"/>
      <c r="B8" s="75"/>
      <c r="C8" s="75"/>
      <c r="D8" s="96"/>
      <c r="E8" s="94">
        <f>SUM(E$4:E7)</f>
        <v>15</v>
      </c>
      <c r="F8" s="94">
        <f>SUM(F$4:F7)</f>
        <v>6.25</v>
      </c>
      <c r="G8" s="94">
        <f>SUM(G$4:G7)</f>
        <v>3.4761904761904763</v>
      </c>
      <c r="H8" s="94">
        <f>SUM(H$4:H7)</f>
        <v>2.333333333333333</v>
      </c>
      <c r="I8" s="94">
        <f>SUM(I$4:I7)</f>
        <v>4.895231025454678</v>
      </c>
      <c r="J8" s="95">
        <f>SUM(J$4:J7)</f>
        <v>1</v>
      </c>
    </row>
    <row r="9" spans="1:10" s="3" customFormat="1" ht="12.75">
      <c r="A9" s="60"/>
      <c r="B9" s="60"/>
      <c r="C9" s="60"/>
      <c r="D9" s="97"/>
      <c r="E9" s="98">
        <f>E8*J4</f>
        <v>1.0121578432675717</v>
      </c>
      <c r="F9" s="98">
        <f>F8*J5</f>
        <v>1.1536764032575926</v>
      </c>
      <c r="G9" s="98">
        <f>G8*J6</f>
        <v>1.2782850138660273</v>
      </c>
      <c r="H9" s="98">
        <f>H8*J7</f>
        <v>0.8871537733822129</v>
      </c>
      <c r="I9" s="99">
        <f>SUM($E9:H9)</f>
        <v>4.331273033773404</v>
      </c>
      <c r="J9" s="100"/>
    </row>
    <row r="10" spans="1:10" s="3" customFormat="1" ht="12.75">
      <c r="A10" s="75"/>
      <c r="B10" s="75"/>
      <c r="C10" s="75"/>
      <c r="D10" s="7"/>
      <c r="E10" s="7"/>
      <c r="F10" s="101"/>
      <c r="G10" s="7"/>
      <c r="H10" s="7"/>
      <c r="I10" s="102"/>
      <c r="J10" s="7"/>
    </row>
    <row r="11" spans="1:10" ht="12.75">
      <c r="A11" s="60"/>
      <c r="B11" s="60"/>
      <c r="C11" s="60"/>
      <c r="D11" s="103"/>
      <c r="E11" s="75"/>
      <c r="F11" s="75"/>
      <c r="G11" s="75"/>
      <c r="H11" s="75"/>
      <c r="I11" s="75"/>
      <c r="J11" s="75"/>
    </row>
    <row r="12" spans="1:10" ht="12.75">
      <c r="A12" s="60"/>
      <c r="B12" s="60"/>
      <c r="C12" s="60"/>
      <c r="D12" s="35" t="s">
        <v>12</v>
      </c>
      <c r="E12" s="35" t="s">
        <v>13</v>
      </c>
      <c r="F12" s="35" t="s">
        <v>14</v>
      </c>
      <c r="G12" s="36" t="s">
        <v>15</v>
      </c>
      <c r="H12" t="s">
        <v>25</v>
      </c>
      <c r="I12" s="60"/>
      <c r="J12" s="60"/>
    </row>
    <row r="13" spans="1:11" ht="12.75">
      <c r="A13" s="60"/>
      <c r="B13" s="60"/>
      <c r="C13" s="60"/>
      <c r="D13" s="104"/>
      <c r="E13" s="9" t="s">
        <v>16</v>
      </c>
      <c r="F13" s="104"/>
      <c r="G13" s="104"/>
      <c r="H13" s="104"/>
      <c r="I13" s="38" t="s">
        <v>17</v>
      </c>
      <c r="J13" s="9" t="s">
        <v>18</v>
      </c>
      <c r="K13" s="60"/>
    </row>
    <row r="14" spans="1:11" ht="12.75">
      <c r="A14" s="60"/>
      <c r="B14" s="60"/>
      <c r="C14" s="60"/>
      <c r="D14" s="105">
        <f>F4</f>
        <v>0.25</v>
      </c>
      <c r="E14" s="106">
        <f>G5</f>
        <v>0.3333333333333333</v>
      </c>
      <c r="F14" s="107">
        <f>G4</f>
        <v>0.14285714285714285</v>
      </c>
      <c r="G14" s="108">
        <f>D14*E14/F14</f>
        <v>0.5833333333333334</v>
      </c>
      <c r="H14" s="108">
        <f>1/G14</f>
        <v>1.7142857142857142</v>
      </c>
      <c r="I14" s="108">
        <f>LN(D14)+LN(E14)-LN(F14)</f>
        <v>-0.5389965007326869</v>
      </c>
      <c r="J14" s="108">
        <f>EXP(ABS(I14))</f>
        <v>1.7142857142857142</v>
      </c>
      <c r="K14" s="41" t="str">
        <f aca="true" t="shared" si="0" ref="K14:K23">IF($K$24=J14,"Suurim"," ")</f>
        <v> </v>
      </c>
    </row>
    <row r="15" spans="1:11" ht="12.75">
      <c r="A15" s="60"/>
      <c r="B15" s="60"/>
      <c r="C15" s="60"/>
      <c r="D15" s="105">
        <f>F4</f>
        <v>0.25</v>
      </c>
      <c r="E15" s="109">
        <f>H5</f>
        <v>0.5</v>
      </c>
      <c r="F15" s="110">
        <f>H4</f>
        <v>0.3333333333333333</v>
      </c>
      <c r="G15" s="108">
        <f>D15*E15/F15</f>
        <v>0.375</v>
      </c>
      <c r="H15" s="108">
        <f>1/G15</f>
        <v>2.6666666666666665</v>
      </c>
      <c r="I15" s="108">
        <f>LN(D15)+LN(E15)-LN(F15)</f>
        <v>-0.980829253011726</v>
      </c>
      <c r="J15" s="108">
        <f>EXP(ABS(I15))</f>
        <v>2.666666666666666</v>
      </c>
      <c r="K15" s="41" t="str">
        <f t="shared" si="0"/>
        <v> </v>
      </c>
    </row>
    <row r="16" spans="1:11" ht="12.75">
      <c r="A16" s="60"/>
      <c r="B16" s="60"/>
      <c r="C16" s="60"/>
      <c r="D16" s="107">
        <f>G4</f>
        <v>0.14285714285714285</v>
      </c>
      <c r="E16" s="111">
        <f>H6</f>
        <v>0.5</v>
      </c>
      <c r="F16" s="110">
        <f>H4</f>
        <v>0.3333333333333333</v>
      </c>
      <c r="G16" s="108">
        <f>D16*E16/F16</f>
        <v>0.21428571428571427</v>
      </c>
      <c r="H16" s="108">
        <f>1/G16</f>
        <v>4.666666666666667</v>
      </c>
      <c r="I16" s="108">
        <f>LN(D16)+LN(E16)-LN(F16)</f>
        <v>-1.540445040947149</v>
      </c>
      <c r="J16" s="108">
        <f>EXP(ABS(I16))</f>
        <v>4.666666666666667</v>
      </c>
      <c r="K16" s="41" t="str">
        <f t="shared" si="0"/>
        <v>Suurim</v>
      </c>
    </row>
    <row r="17" spans="1:11" ht="12.75">
      <c r="A17" s="60"/>
      <c r="B17" s="60"/>
      <c r="C17" s="60"/>
      <c r="D17" s="106">
        <f>G5</f>
        <v>0.3333333333333333</v>
      </c>
      <c r="E17" s="111">
        <f>H6</f>
        <v>0.5</v>
      </c>
      <c r="F17" s="109">
        <f>H5</f>
        <v>0.5</v>
      </c>
      <c r="G17" s="108">
        <f>D17*E17/F17</f>
        <v>0.3333333333333333</v>
      </c>
      <c r="H17" s="108">
        <f>1/G17</f>
        <v>3</v>
      </c>
      <c r="I17" s="108">
        <f>LN(D17)+LN(E17)-LN(F17)</f>
        <v>-1.0986122886681096</v>
      </c>
      <c r="J17" s="108">
        <f>EXP(ABS(I17))</f>
        <v>2.9999999999999996</v>
      </c>
      <c r="K17" s="41" t="str">
        <f t="shared" si="0"/>
        <v> </v>
      </c>
    </row>
    <row r="18" spans="1:11" ht="12.75">
      <c r="A18" s="60"/>
      <c r="B18" s="60"/>
      <c r="C18" s="60"/>
      <c r="D18" s="112"/>
      <c r="E18" s="112"/>
      <c r="F18" s="112"/>
      <c r="G18" s="112"/>
      <c r="H18" s="112"/>
      <c r="I18" s="108"/>
      <c r="J18" s="108"/>
      <c r="K18" s="41" t="str">
        <f t="shared" si="0"/>
        <v> </v>
      </c>
    </row>
    <row r="19" spans="1:11" ht="12.75">
      <c r="A19" s="60"/>
      <c r="B19" s="60"/>
      <c r="C19" s="60"/>
      <c r="D19" s="112"/>
      <c r="E19" s="112"/>
      <c r="F19" s="112"/>
      <c r="G19" s="112"/>
      <c r="H19" s="112"/>
      <c r="I19" s="108"/>
      <c r="J19" s="108"/>
      <c r="K19" s="41" t="str">
        <f t="shared" si="0"/>
        <v> </v>
      </c>
    </row>
    <row r="20" spans="1:11" ht="12.75">
      <c r="A20" s="60"/>
      <c r="B20" s="60"/>
      <c r="C20" s="60"/>
      <c r="D20" s="112"/>
      <c r="E20" s="112"/>
      <c r="F20" s="112"/>
      <c r="G20" s="112"/>
      <c r="H20" s="112"/>
      <c r="I20" s="108"/>
      <c r="J20" s="108"/>
      <c r="K20" s="41" t="str">
        <f t="shared" si="0"/>
        <v> </v>
      </c>
    </row>
    <row r="21" spans="1:11" ht="12.75">
      <c r="A21" s="60"/>
      <c r="B21" s="60"/>
      <c r="C21" s="60"/>
      <c r="D21" s="112"/>
      <c r="E21" s="112"/>
      <c r="F21" s="112"/>
      <c r="G21" s="112"/>
      <c r="H21" s="112"/>
      <c r="I21" s="108"/>
      <c r="J21" s="108"/>
      <c r="K21" s="41" t="str">
        <f t="shared" si="0"/>
        <v> </v>
      </c>
    </row>
    <row r="22" spans="1:11" ht="12.75">
      <c r="A22" s="60"/>
      <c r="B22" s="60"/>
      <c r="C22" s="60"/>
      <c r="D22" s="112"/>
      <c r="E22" s="112"/>
      <c r="F22" s="112"/>
      <c r="G22" s="112"/>
      <c r="H22" s="112"/>
      <c r="I22" s="108"/>
      <c r="J22" s="108"/>
      <c r="K22" s="41" t="str">
        <f t="shared" si="0"/>
        <v> </v>
      </c>
    </row>
    <row r="23" spans="1:11" ht="12.75">
      <c r="A23" s="60"/>
      <c r="B23" s="60"/>
      <c r="C23" s="60"/>
      <c r="D23" s="112"/>
      <c r="E23" s="112"/>
      <c r="F23" s="112"/>
      <c r="G23" s="112"/>
      <c r="H23" s="112"/>
      <c r="I23" s="108"/>
      <c r="J23" s="108"/>
      <c r="K23" s="41" t="str">
        <f t="shared" si="0"/>
        <v> </v>
      </c>
    </row>
    <row r="24" spans="1:11" ht="12.75">
      <c r="A24" s="60"/>
      <c r="B24" s="60"/>
      <c r="C24" s="60"/>
      <c r="D24" s="104"/>
      <c r="E24" s="104"/>
      <c r="F24" s="104"/>
      <c r="G24" s="104"/>
      <c r="H24" s="104"/>
      <c r="I24" s="42" t="s">
        <v>26</v>
      </c>
      <c r="J24" s="40">
        <f>GEOMEAN(J14:J17)</f>
        <v>2.82842712474619</v>
      </c>
      <c r="K24" s="113">
        <f>MAX(J14:J23)</f>
        <v>4.666666666666667</v>
      </c>
    </row>
    <row r="25" spans="1:10" ht="12.7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60"/>
      <c r="C26" s="60"/>
      <c r="D26" s="38" t="s">
        <v>27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3.741657386773942</v>
      </c>
      <c r="C27" s="60"/>
      <c r="D27" s="62" t="s">
        <v>20</v>
      </c>
      <c r="E27" s="63" t="s">
        <v>21</v>
      </c>
      <c r="F27" s="63" t="s">
        <v>22</v>
      </c>
      <c r="G27" s="63" t="s">
        <v>23</v>
      </c>
      <c r="H27" s="63" t="s">
        <v>24</v>
      </c>
      <c r="I27" s="60"/>
      <c r="J27" s="60"/>
    </row>
    <row r="28" spans="1:10" ht="14.25" thickBot="1" thickTop="1">
      <c r="A28" s="60"/>
      <c r="B28" s="61">
        <f>1/MIN(E28:H31)</f>
        <v>3.5276684147527866</v>
      </c>
      <c r="C28" s="60"/>
      <c r="D28" s="64" t="s">
        <v>21</v>
      </c>
      <c r="E28" s="65"/>
      <c r="F28" s="21">
        <f>1/GEOMEAN(G14:G15)</f>
        <v>2.138089935299395</v>
      </c>
      <c r="G28" s="66">
        <f>1/GEOMEAN(H14,G16)</f>
        <v>1.6499158227686108</v>
      </c>
      <c r="H28" s="66">
        <f>1/GEOMEAN(H15:H16)</f>
        <v>0.2834733547569205</v>
      </c>
      <c r="I28" s="60"/>
      <c r="J28" s="60"/>
    </row>
    <row r="29" spans="1:10" ht="14.25" thickBot="1" thickTop="1">
      <c r="A29" s="67" t="s">
        <v>28</v>
      </c>
      <c r="B29" s="61">
        <f>MAX(B27:B28)</f>
        <v>3.741657386773942</v>
      </c>
      <c r="C29" s="60"/>
      <c r="D29" s="64" t="s">
        <v>22</v>
      </c>
      <c r="E29" s="68"/>
      <c r="F29" s="65"/>
      <c r="G29" s="66">
        <f>1/GEOMEAN(G14,G17)</f>
        <v>2.2677868380553634</v>
      </c>
      <c r="H29" s="66">
        <f>1/GEOMEAN(G15,H17)</f>
        <v>0.9428090415820635</v>
      </c>
      <c r="I29" s="60"/>
      <c r="J29" s="60"/>
    </row>
    <row r="30" spans="1:10" ht="14.25" thickBot="1" thickTop="1">
      <c r="A30" s="60"/>
      <c r="B30" s="60"/>
      <c r="C30" s="60"/>
      <c r="D30" s="64" t="s">
        <v>23</v>
      </c>
      <c r="E30" s="68"/>
      <c r="F30" s="68"/>
      <c r="G30" s="65"/>
      <c r="H30" s="69">
        <f>1/GEOMEAN(G16:G17)</f>
        <v>3.741657386773942</v>
      </c>
      <c r="I30" s="60"/>
      <c r="J30" s="60"/>
    </row>
    <row r="31" spans="1:10" ht="14.25" thickBot="1" thickTop="1">
      <c r="A31" s="60"/>
      <c r="B31" s="60"/>
      <c r="C31" s="60"/>
      <c r="D31" s="70" t="s">
        <v>24</v>
      </c>
      <c r="E31" s="71"/>
      <c r="F31" s="71"/>
      <c r="G31" s="72"/>
      <c r="H31" s="87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62" t="s">
        <v>20</v>
      </c>
      <c r="E33" s="63" t="s">
        <v>21</v>
      </c>
      <c r="F33" s="63" t="s">
        <v>22</v>
      </c>
      <c r="G33" s="63" t="s">
        <v>23</v>
      </c>
      <c r="H33" s="63" t="s">
        <v>24</v>
      </c>
    </row>
    <row r="34" spans="4:8" ht="14.25" thickBot="1" thickTop="1">
      <c r="D34" s="64" t="s">
        <v>21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22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23</v>
      </c>
      <c r="E36" s="68"/>
      <c r="F36" s="68"/>
      <c r="G36" s="65"/>
      <c r="H36" s="21">
        <f>IF(ABS(LN(H30))=LN($B$29),H30*H6,)</f>
        <v>1.870828693386971</v>
      </c>
    </row>
    <row r="37" spans="4:8" ht="14.25" thickBot="1" thickTop="1">
      <c r="D37" s="70" t="s">
        <v>24</v>
      </c>
      <c r="E37" s="71"/>
      <c r="F37" s="71"/>
      <c r="G37" s="72"/>
      <c r="H37" s="65"/>
    </row>
    <row r="38" ht="13.5" thickTop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3.28125" style="0" customWidth="1"/>
    <col min="2" max="2" width="5.57421875" style="0" customWidth="1"/>
    <col min="3" max="3" width="2.421875" style="0" customWidth="1"/>
    <col min="4" max="4" width="5.57421875" style="0" bestFit="1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0039062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4.149690554908082</v>
      </c>
      <c r="C2" s="11"/>
    </row>
    <row r="3" spans="1:16" s="3" customFormat="1" ht="13.5" thickBot="1">
      <c r="A3" s="11" t="s">
        <v>4</v>
      </c>
      <c r="B3" s="13">
        <f>(B2-veerge)/(veerge-1)</f>
        <v>0.04989685163602727</v>
      </c>
      <c r="C3" s="11"/>
      <c r="D3" s="45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16" t="s">
        <v>9</v>
      </c>
      <c r="J3" s="17" t="s">
        <v>10</v>
      </c>
      <c r="K3"/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21</v>
      </c>
      <c r="E4" s="19">
        <v>1</v>
      </c>
      <c r="F4" s="20">
        <v>0.14285714285714285</v>
      </c>
      <c r="G4" s="20">
        <v>0.2</v>
      </c>
      <c r="H4" s="20">
        <v>0.5</v>
      </c>
      <c r="I4" s="21">
        <f>GEOMEAN($E4:H4)</f>
        <v>0.345720784641941</v>
      </c>
      <c r="J4" s="22">
        <f>I4/$I$8</f>
        <v>0.059891379996118946</v>
      </c>
      <c r="L4" s="3" t="s">
        <v>21</v>
      </c>
      <c r="M4" s="3">
        <v>1</v>
      </c>
      <c r="N4" s="3">
        <v>0.14285714285714285</v>
      </c>
      <c r="O4" s="3">
        <v>0.2</v>
      </c>
      <c r="P4" s="3">
        <v>0.5</v>
      </c>
    </row>
    <row r="5" spans="1:16" s="3" customFormat="1" ht="14.25" thickBot="1" thickTop="1">
      <c r="A5" s="11" t="s">
        <v>31</v>
      </c>
      <c r="B5" s="11">
        <f>B3/B4</f>
        <v>0.05544094626225252</v>
      </c>
      <c r="C5" s="11"/>
      <c r="D5" s="47" t="s">
        <v>22</v>
      </c>
      <c r="E5" s="20">
        <f>1/F4</f>
        <v>7</v>
      </c>
      <c r="F5" s="19">
        <v>1</v>
      </c>
      <c r="G5" s="20">
        <v>0.5</v>
      </c>
      <c r="H5" s="20">
        <v>5</v>
      </c>
      <c r="I5" s="21">
        <f>GEOMEAN($E5:H5)</f>
        <v>2.0453117446175235</v>
      </c>
      <c r="J5" s="22">
        <f>I5/$I$8</f>
        <v>0.3543221823769761</v>
      </c>
      <c r="L5" s="3" t="s">
        <v>22</v>
      </c>
      <c r="M5" s="3">
        <v>7</v>
      </c>
      <c r="N5" s="3">
        <v>1</v>
      </c>
      <c r="O5" s="3">
        <v>0.5</v>
      </c>
      <c r="P5" s="3">
        <v>5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23</v>
      </c>
      <c r="E6" s="20">
        <f>1/G4</f>
        <v>5</v>
      </c>
      <c r="F6" s="20">
        <f>1/G5</f>
        <v>2</v>
      </c>
      <c r="G6" s="19">
        <v>1</v>
      </c>
      <c r="H6" s="114">
        <v>7</v>
      </c>
      <c r="I6" s="21">
        <f>GEOMEAN($E6:H6)</f>
        <v>2.8925076085190784</v>
      </c>
      <c r="J6" s="22">
        <f>I6/$I$8</f>
        <v>0.501087235767153</v>
      </c>
      <c r="L6" s="3" t="s">
        <v>23</v>
      </c>
      <c r="M6" s="3">
        <v>5</v>
      </c>
      <c r="N6" s="3">
        <v>2</v>
      </c>
      <c r="O6" s="3">
        <v>1</v>
      </c>
      <c r="P6" s="3">
        <v>7</v>
      </c>
    </row>
    <row r="7" spans="1:16" s="3" customFormat="1" ht="13.5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24</v>
      </c>
      <c r="E7" s="115">
        <f>1/H4</f>
        <v>2</v>
      </c>
      <c r="F7" s="115">
        <f>1/H5</f>
        <v>0.2</v>
      </c>
      <c r="G7" s="116">
        <f>1/H6</f>
        <v>0.14285714285714285</v>
      </c>
      <c r="H7" s="117">
        <v>1</v>
      </c>
      <c r="I7" s="51">
        <f>GEOMEAN($E7:H7)</f>
        <v>0.488923022434901</v>
      </c>
      <c r="J7" s="54">
        <f>I7/$I$8</f>
        <v>0.0846992018597521</v>
      </c>
      <c r="L7" s="3" t="s">
        <v>24</v>
      </c>
      <c r="M7" s="3">
        <v>2</v>
      </c>
      <c r="N7" s="3">
        <v>0.2</v>
      </c>
      <c r="O7" s="3">
        <v>0.14285714285714285</v>
      </c>
      <c r="P7" s="3">
        <v>1</v>
      </c>
    </row>
    <row r="8" spans="4:10" s="3" customFormat="1" ht="12.75">
      <c r="D8" s="55"/>
      <c r="E8" s="51">
        <f>SUM(E$4:E7)</f>
        <v>15</v>
      </c>
      <c r="F8" s="51">
        <f>SUM(F$4:F7)</f>
        <v>3.342857142857143</v>
      </c>
      <c r="G8" s="51">
        <f>SUM(G$4:G7)</f>
        <v>1.8428571428571427</v>
      </c>
      <c r="H8" s="51">
        <f>SUM(H$4:H7)</f>
        <v>13.5</v>
      </c>
      <c r="I8" s="51">
        <f>SUM(I$4:I7)</f>
        <v>5.7724631602134435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0.8983706999417842</v>
      </c>
      <c r="F9" s="31">
        <f>F8*J5</f>
        <v>1.1844484382316058</v>
      </c>
      <c r="G9" s="31">
        <f>G8*J6</f>
        <v>0.923432191628039</v>
      </c>
      <c r="H9" s="31">
        <f>H8*J7</f>
        <v>1.1434392251066534</v>
      </c>
      <c r="I9" s="28">
        <f>SUM($E9:H9)</f>
        <v>4.149690554908082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12</v>
      </c>
      <c r="E12" s="35" t="s">
        <v>13</v>
      </c>
      <c r="F12" s="35" t="s">
        <v>14</v>
      </c>
      <c r="G12" s="36" t="s">
        <v>15</v>
      </c>
      <c r="H12" t="s">
        <v>25</v>
      </c>
    </row>
    <row r="13" spans="4:10" ht="12.75">
      <c r="D13" s="37"/>
      <c r="E13" s="9" t="s">
        <v>16</v>
      </c>
      <c r="F13" s="37"/>
      <c r="G13" s="37"/>
      <c r="H13" s="37"/>
      <c r="I13" s="38" t="s">
        <v>17</v>
      </c>
      <c r="J13" s="9" t="s">
        <v>18</v>
      </c>
    </row>
    <row r="14" spans="4:11" ht="12.75">
      <c r="D14" s="40">
        <f>$F$4</f>
        <v>0.14285714285714285</v>
      </c>
      <c r="E14" s="40">
        <f>$G$5</f>
        <v>0.5</v>
      </c>
      <c r="F14" s="40">
        <f>$G$4</f>
        <v>0.2</v>
      </c>
      <c r="G14" s="40">
        <f>D14*E14/F14</f>
        <v>0.3571428571428571</v>
      </c>
      <c r="H14" s="40">
        <f>1/G14</f>
        <v>2.8000000000000003</v>
      </c>
      <c r="I14" s="40">
        <f>LN(D14)+LN(E14)-LN(F14)</f>
        <v>-1.0296194171811586</v>
      </c>
      <c r="J14" s="40">
        <f>EXP(ABS(I14))</f>
        <v>2.8000000000000007</v>
      </c>
      <c r="K14" s="41" t="str">
        <f>IF($K$24=J14,"Suurim"," ")</f>
        <v> </v>
      </c>
    </row>
    <row r="15" spans="4:11" ht="12.75">
      <c r="D15" s="40">
        <f>F4</f>
        <v>0.14285714285714285</v>
      </c>
      <c r="E15" s="40">
        <f>H5</f>
        <v>5</v>
      </c>
      <c r="F15" s="40">
        <f>H4</f>
        <v>0.5</v>
      </c>
      <c r="G15" s="40">
        <f>D15*E15/F15</f>
        <v>1.4285714285714284</v>
      </c>
      <c r="H15" s="40">
        <f>1/G15</f>
        <v>0.7000000000000001</v>
      </c>
      <c r="I15" s="40">
        <f>LN(D15)+LN(E15)-LN(F15)</f>
        <v>0.3566749439387321</v>
      </c>
      <c r="J15" s="40">
        <f>EXP(ABS(I15))</f>
        <v>1.4285714285714282</v>
      </c>
      <c r="K15" s="41" t="str">
        <f>IF($K$24=J15,"Suurim"," ")</f>
        <v> </v>
      </c>
    </row>
    <row r="16" spans="4:11" ht="12.75">
      <c r="D16" s="40">
        <f>G4</f>
        <v>0.2</v>
      </c>
      <c r="E16" s="40">
        <f>H6</f>
        <v>7</v>
      </c>
      <c r="F16" s="40">
        <f>H4</f>
        <v>0.5</v>
      </c>
      <c r="G16" s="40">
        <f>D16*E16/F16</f>
        <v>2.8000000000000003</v>
      </c>
      <c r="H16" s="40">
        <f>1/G16</f>
        <v>0.3571428571428571</v>
      </c>
      <c r="I16" s="40">
        <f>LN(D16)+LN(E16)-LN(F16)</f>
        <v>1.0296194171811583</v>
      </c>
      <c r="J16" s="40">
        <f>EXP(ABS(I16))</f>
        <v>2.8000000000000003</v>
      </c>
      <c r="K16" s="41" t="str">
        <f>IF($K$24=J16,"Suurim"," ")</f>
        <v> </v>
      </c>
    </row>
    <row r="17" spans="4:11" ht="12.75">
      <c r="D17" s="40">
        <f>G5</f>
        <v>0.5</v>
      </c>
      <c r="E17" s="40">
        <f>H6</f>
        <v>7</v>
      </c>
      <c r="F17" s="40">
        <f>H5</f>
        <v>5</v>
      </c>
      <c r="G17" s="40">
        <f>D17*E17/F17</f>
        <v>0.7</v>
      </c>
      <c r="H17" s="40">
        <f>1/G17</f>
        <v>1.4285714285714286</v>
      </c>
      <c r="I17" s="40">
        <f>LN(D17)+LN(E17)-LN(F17)</f>
        <v>-0.3566749439387322</v>
      </c>
      <c r="J17" s="40">
        <f>EXP(ABS(I17))</f>
        <v>1.4285714285714284</v>
      </c>
      <c r="K17" s="41" t="str">
        <f>IF($K$24=J17,"Suurim"," ")</f>
        <v> </v>
      </c>
    </row>
    <row r="18" spans="4:10" ht="12.75">
      <c r="D18" s="39"/>
      <c r="E18" s="39"/>
      <c r="F18" s="39"/>
      <c r="G18" s="39"/>
      <c r="H18" s="40"/>
      <c r="I18" s="40"/>
      <c r="J18" s="41" t="str">
        <f aca="true" t="shared" si="0" ref="J18:J23">IF($K$24=I18,"Suurim"," ")</f>
        <v> </v>
      </c>
    </row>
    <row r="19" spans="4:10" ht="12.75">
      <c r="D19" s="39"/>
      <c r="E19" s="39"/>
      <c r="F19" s="39"/>
      <c r="G19" s="39"/>
      <c r="H19" s="40"/>
      <c r="I19" s="40"/>
      <c r="J19" s="41" t="str">
        <f t="shared" si="0"/>
        <v> </v>
      </c>
    </row>
    <row r="20" spans="4:10" ht="12.75">
      <c r="D20" s="39"/>
      <c r="E20" s="39"/>
      <c r="F20" s="39"/>
      <c r="G20" s="39"/>
      <c r="H20" s="40"/>
      <c r="I20" s="40"/>
      <c r="J20" s="41" t="str">
        <f t="shared" si="0"/>
        <v> </v>
      </c>
    </row>
    <row r="21" spans="4:10" ht="12.75">
      <c r="D21" s="39"/>
      <c r="E21" s="39"/>
      <c r="F21" s="39"/>
      <c r="G21" s="39"/>
      <c r="H21" s="40"/>
      <c r="I21" s="40"/>
      <c r="J21" s="41" t="str">
        <f t="shared" si="0"/>
        <v> </v>
      </c>
    </row>
    <row r="22" spans="4:10" ht="12.75">
      <c r="D22" s="39"/>
      <c r="E22" s="39"/>
      <c r="F22" s="39"/>
      <c r="G22" s="39"/>
      <c r="H22" s="40"/>
      <c r="I22" s="40"/>
      <c r="J22" s="41" t="str">
        <f t="shared" si="0"/>
        <v> </v>
      </c>
    </row>
    <row r="23" spans="4:10" ht="12.75">
      <c r="D23" s="39"/>
      <c r="E23" s="39"/>
      <c r="F23" s="39"/>
      <c r="G23" s="39"/>
      <c r="H23" s="40"/>
      <c r="I23" s="40"/>
      <c r="J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26</v>
      </c>
      <c r="J24" s="40">
        <f>GEOMEAN(J14:J17)</f>
        <v>2</v>
      </c>
      <c r="K24" s="10">
        <f>MAX(I14:I23)</f>
        <v>1.0296194171811583</v>
      </c>
    </row>
    <row r="26" spans="1:10" ht="12.75">
      <c r="A26" s="60"/>
      <c r="B26" s="60"/>
      <c r="C26" s="60"/>
      <c r="D26" s="38" t="s">
        <v>27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2</v>
      </c>
      <c r="C27" s="60"/>
      <c r="D27" s="62" t="s">
        <v>20</v>
      </c>
      <c r="E27" s="63" t="s">
        <v>21</v>
      </c>
      <c r="F27" s="63" t="s">
        <v>22</v>
      </c>
      <c r="G27" s="63" t="s">
        <v>23</v>
      </c>
      <c r="H27" s="63" t="s">
        <v>24</v>
      </c>
      <c r="I27" s="60"/>
      <c r="J27" s="60"/>
    </row>
    <row r="28" spans="1:10" ht="14.25" thickBot="1" thickTop="1">
      <c r="A28" s="60"/>
      <c r="B28" s="61">
        <f>1/MIN(E28:H31)</f>
        <v>2.8000000000000003</v>
      </c>
      <c r="C28" s="60"/>
      <c r="D28" s="64" t="s">
        <v>21</v>
      </c>
      <c r="E28" s="65"/>
      <c r="F28" s="21">
        <f>1/GEOMEAN(G14:G15)</f>
        <v>1.4000000000000001</v>
      </c>
      <c r="G28" s="66">
        <f>1/GEOMEAN(H14,G16)</f>
        <v>0.3571428571428571</v>
      </c>
      <c r="H28" s="66">
        <f>1/GEOMEAN(H15:H16)</f>
        <v>2</v>
      </c>
      <c r="I28" s="60"/>
      <c r="J28" s="60"/>
    </row>
    <row r="29" spans="1:10" ht="14.25" thickBot="1" thickTop="1">
      <c r="A29" s="67" t="s">
        <v>28</v>
      </c>
      <c r="B29" s="61">
        <f>MAX(B27:B28)</f>
        <v>2.8000000000000003</v>
      </c>
      <c r="C29" s="60"/>
      <c r="D29" s="64" t="s">
        <v>22</v>
      </c>
      <c r="E29" s="68"/>
      <c r="F29" s="65"/>
      <c r="G29" s="66">
        <f>1/GEOMEAN(G14,G17)</f>
        <v>2</v>
      </c>
      <c r="H29" s="66">
        <f>1/GEOMEAN(G15,H17)</f>
        <v>0.7000000000000001</v>
      </c>
      <c r="I29" s="60"/>
      <c r="J29" s="60"/>
    </row>
    <row r="30" spans="1:10" ht="14.25" thickBot="1" thickTop="1">
      <c r="A30" s="60"/>
      <c r="B30" s="60"/>
      <c r="C30" s="60"/>
      <c r="D30" s="64" t="s">
        <v>23</v>
      </c>
      <c r="E30" s="68"/>
      <c r="F30" s="68"/>
      <c r="G30" s="65"/>
      <c r="H30" s="69">
        <f>1/GEOMEAN(G16:G17)</f>
        <v>0.7142857142857143</v>
      </c>
      <c r="I30" s="60"/>
      <c r="J30" s="60"/>
    </row>
    <row r="31" spans="1:10" ht="13.5" thickTop="1">
      <c r="A31" s="60"/>
      <c r="B31" s="60"/>
      <c r="C31" s="60"/>
      <c r="D31" s="70" t="s">
        <v>24</v>
      </c>
      <c r="E31" s="71"/>
      <c r="F31" s="71"/>
      <c r="G31" s="72"/>
      <c r="H31" s="73"/>
      <c r="I31" s="60"/>
      <c r="J31" s="60"/>
    </row>
    <row r="32" spans="1:10" ht="12.7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62" t="s">
        <v>20</v>
      </c>
      <c r="E33" s="63" t="s">
        <v>21</v>
      </c>
      <c r="F33" s="63" t="s">
        <v>22</v>
      </c>
      <c r="G33" s="63" t="s">
        <v>23</v>
      </c>
      <c r="H33" s="63" t="s">
        <v>24</v>
      </c>
    </row>
    <row r="34" spans="4:8" ht="14.25" thickBot="1" thickTop="1">
      <c r="D34" s="64" t="s">
        <v>21</v>
      </c>
      <c r="E34" s="65"/>
      <c r="F34" s="21">
        <f>IF(ABS(LN(F28))=LN($B$29),F28*F4,)</f>
        <v>0</v>
      </c>
      <c r="G34" s="21">
        <f>IF(ABS(LN(G28))=LN($B$29),G28*G4,)</f>
        <v>0.07142857142857142</v>
      </c>
      <c r="H34" s="21">
        <f>IF(ABS(LN(H28))=LN($B$29),H28*H4,)</f>
        <v>0</v>
      </c>
    </row>
    <row r="35" spans="4:8" ht="14.25" thickBot="1" thickTop="1">
      <c r="D35" s="64" t="s">
        <v>22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23</v>
      </c>
      <c r="E36" s="68"/>
      <c r="F36" s="68"/>
      <c r="G36" s="65"/>
      <c r="H36" s="21">
        <f>IF(ABS(LN(H30))=LN($B$29),H30*H6,)</f>
        <v>0</v>
      </c>
    </row>
    <row r="37" spans="4:8" ht="13.5" thickTop="1">
      <c r="D37" s="70" t="s">
        <v>24</v>
      </c>
      <c r="E37" s="71"/>
      <c r="F37" s="71"/>
      <c r="G37" s="72"/>
      <c r="H37" s="73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2:I22"/>
  <sheetViews>
    <sheetView zoomScalePageLayoutView="0" workbookViewId="0" topLeftCell="A1">
      <selection activeCell="E17" sqref="E17"/>
    </sheetView>
  </sheetViews>
  <sheetFormatPr defaultColWidth="9.140625" defaultRowHeight="12.75"/>
  <sheetData>
    <row r="2" ht="12.75">
      <c r="E2" s="43" t="s">
        <v>5</v>
      </c>
    </row>
    <row r="3" spans="5:8" ht="12.75">
      <c r="E3" s="118" t="s">
        <v>6</v>
      </c>
      <c r="F3" s="116" t="s">
        <v>7</v>
      </c>
      <c r="G3" s="119" t="s">
        <v>8</v>
      </c>
      <c r="H3" s="120" t="s">
        <v>29</v>
      </c>
    </row>
    <row r="4" spans="4:8" ht="12.75">
      <c r="D4" t="s">
        <v>30</v>
      </c>
      <c r="E4" s="121">
        <f>Kool!I4</f>
        <v>0.7383073751074778</v>
      </c>
      <c r="F4" s="122">
        <f>Kool!I5</f>
        <v>0.0915203008111518</v>
      </c>
      <c r="G4" s="123">
        <f>Kool!I6</f>
        <v>0.17017232408137045</v>
      </c>
      <c r="H4" s="124"/>
    </row>
    <row r="5" spans="3:9" ht="12.75">
      <c r="C5" s="43" t="s">
        <v>20</v>
      </c>
      <c r="D5" s="125" t="s">
        <v>21</v>
      </c>
      <c r="E5" s="126">
        <f>E4*kvaliteet!J4</f>
        <v>0.3984306377839816</v>
      </c>
      <c r="F5" s="52">
        <f>F4*kulutused!J4</f>
        <v>0.00617553268561432</v>
      </c>
      <c r="G5" s="52">
        <f>G4*kaugus!J4</f>
        <v>0.01019185532638006</v>
      </c>
      <c r="H5" s="127">
        <f>SUM(E5:G5)</f>
        <v>0.41479802579597597</v>
      </c>
      <c r="I5" s="128" t="str">
        <f>IF(H5=H$9,"Suurim","")</f>
        <v>Suurim</v>
      </c>
    </row>
    <row r="6" spans="4:9" ht="12.75">
      <c r="D6" s="129" t="s">
        <v>22</v>
      </c>
      <c r="E6" s="130">
        <f>E4*kvaliteet!J5</f>
        <v>0.1807214790758494</v>
      </c>
      <c r="F6" s="131">
        <f>F4*kulutused!J5</f>
        <v>0.016893569834378005</v>
      </c>
      <c r="G6" s="131">
        <f>G4*kaugus!J5</f>
        <v>0.06029582924867322</v>
      </c>
      <c r="H6" s="127">
        <f>SUM(E6:G6)</f>
        <v>0.2579108781589006</v>
      </c>
      <c r="I6" s="128">
        <f>IF(H6=H$9,"Suurim","")</f>
      </c>
    </row>
    <row r="7" spans="4:9" ht="12.75">
      <c r="D7" s="129" t="s">
        <v>23</v>
      </c>
      <c r="E7" s="130">
        <f>E4*kvaliteet!J6</f>
        <v>0.051697623872239036</v>
      </c>
      <c r="F7" s="131">
        <f>F4*kulutused!J6</f>
        <v>0.03365437820300725</v>
      </c>
      <c r="G7" s="131">
        <f>G4*kaugus!J6</f>
        <v>0.08527117947800604</v>
      </c>
      <c r="H7" s="127">
        <f>SUM(E7:G7)</f>
        <v>0.17062318155325235</v>
      </c>
      <c r="I7" s="128">
        <f>IF(H7=H$9,"Suurim","")</f>
      </c>
    </row>
    <row r="8" spans="4:9" ht="12.75">
      <c r="D8" s="132" t="s">
        <v>24</v>
      </c>
      <c r="E8" s="121">
        <f>E4*kvaliteet!J7</f>
        <v>0.10745763437540776</v>
      </c>
      <c r="F8" s="31">
        <f>F4*kulutused!J7</f>
        <v>0.03479682008815223</v>
      </c>
      <c r="G8" s="31">
        <f>G4*kaugus!J7</f>
        <v>0.01441346002831115</v>
      </c>
      <c r="H8" s="133">
        <f>SUM(E8:G8)</f>
        <v>0.15666791449187115</v>
      </c>
      <c r="I8" s="128">
        <f>IF(H8=H$9,"Suurim","")</f>
      </c>
    </row>
    <row r="9" spans="5:9" ht="12.75">
      <c r="E9" s="134"/>
      <c r="F9" s="134"/>
      <c r="G9" s="134"/>
      <c r="H9" s="134">
        <f>MAX(H5:H8)</f>
        <v>0.41479802579597597</v>
      </c>
      <c r="I9" s="134"/>
    </row>
    <row r="10" spans="5:9" ht="12.75">
      <c r="E10" s="134"/>
      <c r="F10" s="134"/>
      <c r="G10" s="134"/>
      <c r="H10" s="134"/>
      <c r="I10" s="134"/>
    </row>
    <row r="11" spans="5:9" ht="12.75">
      <c r="E11" s="134"/>
      <c r="F11" s="134"/>
      <c r="G11" s="134"/>
      <c r="H11" s="134"/>
      <c r="I11" s="134"/>
    </row>
    <row r="12" spans="5:9" ht="12.75">
      <c r="E12" s="134"/>
      <c r="F12" s="134"/>
      <c r="G12" s="134"/>
      <c r="H12" s="134"/>
      <c r="I12" s="134"/>
    </row>
    <row r="13" spans="5:9" ht="12.75">
      <c r="E13" s="134"/>
      <c r="F13" s="134"/>
      <c r="G13" s="134"/>
      <c r="H13" s="134"/>
      <c r="I13" s="134"/>
    </row>
    <row r="19" spans="4:9" ht="12.75">
      <c r="D19" s="43"/>
      <c r="E19" s="43"/>
      <c r="F19" s="135"/>
      <c r="G19" s="135"/>
      <c r="H19" s="135"/>
      <c r="I19" s="35"/>
    </row>
    <row r="20" spans="4:9" ht="12.75">
      <c r="D20" s="43"/>
      <c r="E20" s="131"/>
      <c r="F20" s="131"/>
      <c r="G20" s="131"/>
      <c r="H20" s="131"/>
      <c r="I20" s="131"/>
    </row>
    <row r="21" spans="4:9" ht="12.75">
      <c r="D21" s="43"/>
      <c r="E21" s="131"/>
      <c r="F21" s="131"/>
      <c r="G21" s="131"/>
      <c r="H21" s="131"/>
      <c r="I21" s="134"/>
    </row>
    <row r="22" spans="4:9" ht="12.75">
      <c r="D22" s="43"/>
      <c r="E22" s="131"/>
      <c r="F22" s="131"/>
      <c r="G22" s="131"/>
      <c r="H22" s="131"/>
      <c r="I22" s="1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Informaatikainstituut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Rava</dc:creator>
  <cp:keywords/>
  <dc:description/>
  <cp:lastModifiedBy>tarmov</cp:lastModifiedBy>
  <dcterms:created xsi:type="dcterms:W3CDTF">2000-07-18T10:08:43Z</dcterms:created>
  <dcterms:modified xsi:type="dcterms:W3CDTF">2010-10-05T08:46:35Z</dcterms:modified>
  <cp:category/>
  <cp:version/>
  <cp:contentType/>
  <cp:contentStatus/>
</cp:coreProperties>
</file>